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codeName="ThisWorkbook" autoCompressPictures="0" defaultThemeVersion="124226"/>
  <mc:AlternateContent xmlns:mc="http://schemas.openxmlformats.org/markup-compatibility/2006">
    <mc:Choice Requires="x15">
      <x15ac:absPath xmlns:x15ac="http://schemas.microsoft.com/office/spreadsheetml/2010/11/ac" url="https://caljc-my.sharepoint.com/personal/yassen_roussev_jud_ca_gov/Documents/_RFP/RFP_FS-2023-JP/3_Reissue_WIP/RFP_FS-2023-JP-Reissue Drafts/_BAP Solicitation Docs Ready to Post 080323/"/>
    </mc:Choice>
  </mc:AlternateContent>
  <xr:revisionPtr revIDLastSave="0" documentId="13_ncr:1_{944BC5D3-F25F-4986-8B44-7F5FFEEF7E0C}" xr6:coauthVersionLast="47" xr6:coauthVersionMax="47" xr10:uidLastSave="{00000000-0000-0000-0000-000000000000}"/>
  <workbookProtection workbookAlgorithmName="SHA-512" workbookHashValue="y23UC6edRzOMOz3iwuSn2tn2BGQxMIyN6F65MVnq93m8hkR1PnEbTZcFNley00D6Aniaa843hs0mU6Wtea/zxA==" workbookSaltValue="PM1rEL+w7WDYXZf1O3jW6A==" workbookSpinCount="100000" lockStructure="1"/>
  <bookViews>
    <workbookView xWindow="-120" yWindow="-120" windowWidth="29040" windowHeight="15840" tabRatio="873" activeTab="1" xr2:uid="{543155B7-E262-4DD2-8CFC-2F588C82FC6B}"/>
  </bookViews>
  <sheets>
    <sheet name="Instructions" sheetId="68" r:id="rId1"/>
    <sheet name="Site Data" sheetId="17" r:id="rId2"/>
    <sheet name="Existing Generator Details" sheetId="69" r:id="rId3"/>
    <sheet name="System Specification PV-Only" sheetId="70" r:id="rId4"/>
    <sheet name="System Specification PV+BESS" sheetId="71" r:id="rId5"/>
    <sheet name="Lists" sheetId="4" state="hidden" r:id="rId6"/>
  </sheets>
  <definedNames>
    <definedName name="_xlnm._FilterDatabase" localSheetId="2" hidden="1">'Existing Generator Details'!$A$6:$W$15</definedName>
    <definedName name="_xlnm._FilterDatabase" localSheetId="1" hidden="1">'Site Data'!$A$6:$AA$20</definedName>
    <definedName name="_xlnm._FilterDatabase" localSheetId="4" hidden="1">'System Specification PV+BESS'!$A$10:$AC$10</definedName>
    <definedName name="_xlnm._FilterDatabase" localSheetId="3" hidden="1">'System Specification PV-Only'!$A$10:$Q$19</definedName>
    <definedName name="_True_False">#REF!</definedName>
    <definedName name="Active_Tariffs">Lists!$E$15:$E$34</definedName>
    <definedName name="BESS_Savings_Column_Names">#REF!</definedName>
    <definedName name="BESS_Savings_Table">#REF!</definedName>
    <definedName name="CO2_Table">Lists!$A$38:$B$41</definedName>
    <definedName name="DC_Array_Size" localSheetId="4">'System Specification PV+BESS'!$K$11:$K$20</definedName>
    <definedName name="DC_Array_Size" localSheetId="3">'System Specification PV-Only'!$K$11:$K$20</definedName>
    <definedName name="DC_Array_Size">#REF!</definedName>
    <definedName name="Environ_Table">Lists!$A$38:$B$41</definedName>
    <definedName name="IOUs">Lists!$A$14:$C$14</definedName>
    <definedName name="Lease_Types">Lists!$G$10:$G$12</definedName>
    <definedName name="List_Mount_Type">Lists!$E$38:$E$42</definedName>
    <definedName name="List_Shade_Structures">Lists!$E$45:$E$47</definedName>
    <definedName name="List_Wire_Type">Lists!$E$10:$E$11</definedName>
    <definedName name="Mod_Num" localSheetId="4">'System Specification PV+BESS'!$J$11:$J$20</definedName>
    <definedName name="Mod_Num" localSheetId="3">'System Specification PV-Only'!$J$11:$J$20</definedName>
    <definedName name="Mod_Num">#REF!</definedName>
    <definedName name="Option_1">TRUE</definedName>
    <definedName name="PGE_Tariffs">Lists!$A$15:$A$25</definedName>
    <definedName name="PPA_Contract_Term">Lists!$C$10:$C$11</definedName>
    <definedName name="_xlnm.Print_Area" localSheetId="0">Instructions!$A$1:$L$51</definedName>
    <definedName name="_xlnm.Print_Area" localSheetId="1">'Site Data'!$A$2:$M$18</definedName>
    <definedName name="_xlnm.Print_Area" localSheetId="4">'System Specification PV+BESS'!$A$3:$Y$20</definedName>
    <definedName name="_xlnm.Print_Area" localSheetId="3">'System Specification PV-Only'!$A$3:$Q$20</definedName>
    <definedName name="_xlnm.Print_Titles" localSheetId="1">'Site Data'!$A:$B</definedName>
    <definedName name="_xlnm.Print_Titles" localSheetId="4">'System Specification PV+BESS'!$A:$H,'System Specification PV+BESS'!$3:$7</definedName>
    <definedName name="_xlnm.Print_Titles" localSheetId="3">'System Specification PV-Only'!$A:$H,'System Specification PV-Only'!$3:$7</definedName>
    <definedName name="Prod_Yr_1" localSheetId="4">'System Specification PV+BESS'!#REF!</definedName>
    <definedName name="Prod_Yr_1" localSheetId="3">'System Specification PV-Only'!#REF!</definedName>
    <definedName name="Prod_Yr_1">#REF!</definedName>
    <definedName name="Prod_Yr_1_PV_Only">#REF!</definedName>
    <definedName name="Production_Summary_Column_Names">#REF!</definedName>
    <definedName name="Production_Summary_Table">#REF!</definedName>
    <definedName name="SCE_Tariffs">Lists!$B$15:$B$28</definedName>
    <definedName name="Site_Data_Column_Names">'Site Data'!$A$6:$AA$6</definedName>
    <definedName name="Site_Data_Table">'Site Data'!$A$6:$AA$15</definedName>
    <definedName name="System_Spec_Column_Names" localSheetId="4">'System Specification PV+BESS'!$A$10:$W$10</definedName>
    <definedName name="System_Spec_Column_Names" localSheetId="3">'System Specification PV-Only'!$A$10:$Q$10</definedName>
    <definedName name="System_Spec_Column_Names">#REF!</definedName>
    <definedName name="System_Spec_Site_Num" localSheetId="4">'System Specification PV+BESS'!#REF!</definedName>
    <definedName name="System_Spec_Site_Num" localSheetId="3">'System Specification PV-Only'!#REF!</definedName>
    <definedName name="System_Spec_Site_Num">#REF!</definedName>
    <definedName name="System_Spec_Table" localSheetId="4">'System Specification PV+BESS'!$A$10:$W$20</definedName>
    <definedName name="System_Spec_Table" localSheetId="3">'System Specification PV-Only'!$A$10:$Q$20</definedName>
    <definedName name="System_Spec_Table">#REF!</definedName>
    <definedName name="System_Years">INDIRECT(OFFSET(#REF!,0,0,#REF!))</definedName>
    <definedName name="Vendor_Name">#REF!</definedName>
    <definedName name="Yes_No">Lists!$A$10:$A$11</definedName>
    <definedName name="Yes_No_List" localSheetId="0">Instructions!$B$13:$B$14</definedName>
    <definedName name="Yes_No_List">Lists!$B$10:$B$11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17" l="1"/>
  <c r="B3" i="17"/>
  <c r="A8" i="69"/>
  <c r="A9" i="69" s="1"/>
  <c r="A10" i="69" s="1"/>
  <c r="A11" i="69" s="1"/>
  <c r="A12" i="69" s="1"/>
  <c r="A13" i="69" s="1"/>
  <c r="A14" i="69" s="1"/>
  <c r="A15" i="69" s="1"/>
  <c r="A8" i="17"/>
  <c r="A9" i="17" s="1"/>
  <c r="A10" i="17" s="1"/>
  <c r="A11" i="17" s="1"/>
  <c r="A12" i="17" s="1"/>
  <c r="A13" i="17" s="1"/>
  <c r="A14" i="17" s="1"/>
  <c r="A15" i="17" s="1"/>
  <c r="K16" i="17" l="1"/>
  <c r="B5" i="71"/>
  <c r="A5" i="71"/>
  <c r="B6" i="70"/>
  <c r="B5" i="70"/>
  <c r="A5" i="70"/>
  <c r="C15" i="69"/>
  <c r="B15" i="69"/>
  <c r="C14" i="69"/>
  <c r="B14" i="69"/>
  <c r="C13" i="69"/>
  <c r="B13" i="69"/>
  <c r="C12" i="69"/>
  <c r="B12" i="69"/>
  <c r="C11" i="69"/>
  <c r="B11" i="69"/>
  <c r="C10" i="69"/>
  <c r="B10" i="69"/>
  <c r="C9" i="69"/>
  <c r="B9" i="69"/>
  <c r="C8" i="69"/>
  <c r="B8" i="69"/>
  <c r="C7" i="69"/>
  <c r="B7" i="69"/>
  <c r="M16" i="17"/>
  <c r="B6" i="71" l="1"/>
  <c r="A6" i="71" l="1"/>
  <c r="B4" i="69"/>
  <c r="A4" i="69"/>
  <c r="A4" i="71" l="1"/>
  <c r="A4" i="70"/>
  <c r="A2" i="69"/>
  <c r="B3" i="69"/>
  <c r="A3" i="69"/>
  <c r="K19" i="71" l="1"/>
  <c r="Q19" i="71" s="1"/>
  <c r="K18" i="71"/>
  <c r="Q18" i="71" s="1"/>
  <c r="K17" i="71"/>
  <c r="Q17" i="71" s="1"/>
  <c r="K16" i="71"/>
  <c r="Q16" i="71" s="1"/>
  <c r="K15" i="71"/>
  <c r="Q15" i="71" s="1"/>
  <c r="K14" i="71"/>
  <c r="Q14" i="71" s="1"/>
  <c r="K13" i="71"/>
  <c r="Q13" i="71" s="1"/>
  <c r="K12" i="71"/>
  <c r="Q12" i="71" s="1"/>
  <c r="K11" i="71"/>
  <c r="Q11" i="71" s="1"/>
  <c r="F10" i="71"/>
  <c r="E10" i="71"/>
  <c r="D10" i="71"/>
  <c r="B10" i="71"/>
  <c r="A10" i="71"/>
  <c r="D6" i="69" l="1"/>
  <c r="E10" i="70"/>
  <c r="D10" i="69" l="1"/>
  <c r="D15" i="69"/>
  <c r="D9" i="69"/>
  <c r="D14" i="69"/>
  <c r="D8" i="69"/>
  <c r="D13" i="69"/>
  <c r="D7" i="69"/>
  <c r="D12" i="69"/>
  <c r="D11" i="69"/>
  <c r="F10" i="70" l="1"/>
  <c r="D10" i="70"/>
  <c r="B10" i="70"/>
  <c r="A10" i="70"/>
  <c r="K19" i="70"/>
  <c r="Q19" i="70" s="1"/>
  <c r="K18" i="70"/>
  <c r="Q18" i="70" s="1"/>
  <c r="K17" i="70"/>
  <c r="Q17" i="70" s="1"/>
  <c r="K16" i="70"/>
  <c r="Q16" i="70" s="1"/>
  <c r="K15" i="70"/>
  <c r="Q15" i="70" s="1"/>
  <c r="K14" i="70"/>
  <c r="Q14" i="70" s="1"/>
  <c r="K13" i="70"/>
  <c r="Q13" i="70" s="1"/>
  <c r="K12" i="70"/>
  <c r="Q12" i="70" s="1"/>
  <c r="K11" i="70"/>
  <c r="Q11" i="70" s="1"/>
  <c r="D11" i="71" l="1"/>
  <c r="B11" i="71"/>
  <c r="E11" i="71"/>
  <c r="A12" i="71"/>
  <c r="E12" i="71" l="1"/>
  <c r="D12" i="71"/>
  <c r="B12" i="71"/>
  <c r="A13" i="71"/>
  <c r="E13" i="71" l="1"/>
  <c r="D13" i="71"/>
  <c r="B13" i="71"/>
  <c r="A14" i="71"/>
  <c r="E14" i="71" l="1"/>
  <c r="D14" i="71"/>
  <c r="B14" i="71"/>
  <c r="A15" i="71"/>
  <c r="E11" i="70" l="1"/>
  <c r="D11" i="70"/>
  <c r="B11" i="70"/>
  <c r="D15" i="71"/>
  <c r="B15" i="71"/>
  <c r="E15" i="71"/>
  <c r="A16" i="71"/>
  <c r="A12" i="70"/>
  <c r="L7" i="17"/>
  <c r="E12" i="70" l="1"/>
  <c r="B12" i="70"/>
  <c r="D12" i="70"/>
  <c r="E16" i="71"/>
  <c r="B16" i="71"/>
  <c r="D16" i="71"/>
  <c r="A17" i="71"/>
  <c r="A13" i="70"/>
  <c r="L13" i="17"/>
  <c r="L11" i="17"/>
  <c r="E13" i="70" l="1"/>
  <c r="B13" i="70"/>
  <c r="D13" i="70"/>
  <c r="F17" i="71"/>
  <c r="E17" i="71"/>
  <c r="D17" i="71"/>
  <c r="B17" i="71"/>
  <c r="A18" i="71"/>
  <c r="A14" i="70"/>
  <c r="E14" i="70" l="1"/>
  <c r="B14" i="70"/>
  <c r="D14" i="70"/>
  <c r="E18" i="71"/>
  <c r="D18" i="71"/>
  <c r="B18" i="71"/>
  <c r="A19" i="71"/>
  <c r="A15" i="70"/>
  <c r="L12" i="17"/>
  <c r="E15" i="70" l="1"/>
  <c r="D15" i="70"/>
  <c r="B15" i="70"/>
  <c r="D19" i="71"/>
  <c r="B19" i="71"/>
  <c r="E19" i="71"/>
  <c r="A16" i="70"/>
  <c r="E16" i="70" l="1"/>
  <c r="D16" i="70"/>
  <c r="B16" i="70"/>
  <c r="A17" i="70"/>
  <c r="E17" i="70" l="1"/>
  <c r="D17" i="70"/>
  <c r="B17" i="70"/>
  <c r="F17" i="70"/>
  <c r="A18" i="70"/>
  <c r="E18" i="70" l="1"/>
  <c r="B18" i="70"/>
  <c r="D18" i="70"/>
  <c r="A19" i="70"/>
  <c r="E19" i="70" l="1"/>
  <c r="D19" i="70"/>
  <c r="B19" i="70"/>
  <c r="V20" i="71" l="1"/>
  <c r="U20" i="71"/>
  <c r="W20" i="71"/>
  <c r="P20" i="71"/>
  <c r="K20" i="71"/>
  <c r="Q20" i="71" l="1"/>
  <c r="K20" i="70" l="1"/>
  <c r="P20" i="70"/>
  <c r="Q20" i="70" l="1"/>
  <c r="L15" i="17" l="1"/>
  <c r="L14" i="17"/>
  <c r="L9" i="17"/>
  <c r="L8" i="17"/>
  <c r="F11" i="70" l="1"/>
  <c r="F11" i="71"/>
  <c r="F14" i="70"/>
  <c r="F14" i="71"/>
  <c r="L16" i="17"/>
  <c r="F15" i="70"/>
  <c r="F15" i="71"/>
  <c r="F12" i="70"/>
  <c r="F12" i="71"/>
  <c r="F18" i="70"/>
  <c r="F18" i="71"/>
  <c r="F16" i="70"/>
  <c r="F16" i="71"/>
  <c r="F13" i="70"/>
  <c r="F13" i="71"/>
  <c r="F19" i="70"/>
  <c r="F19" i="71"/>
  <c r="A2" i="4" l="1"/>
  <c r="E34" i="4"/>
  <c r="E33" i="4"/>
  <c r="E32" i="4"/>
  <c r="E31" i="4"/>
  <c r="E30" i="4"/>
  <c r="E29" i="4"/>
  <c r="E28" i="4"/>
  <c r="E27" i="4"/>
  <c r="E26" i="4"/>
  <c r="E25" i="4"/>
  <c r="E24" i="4"/>
  <c r="E23" i="4"/>
  <c r="E22" i="4"/>
  <c r="E21" i="4"/>
  <c r="E20" i="4"/>
  <c r="E19" i="4"/>
  <c r="E18" i="4"/>
  <c r="E17" i="4"/>
  <c r="E16" i="4"/>
  <c r="E15" i="4"/>
  <c r="E14" i="4"/>
  <c r="A4" i="4"/>
  <c r="A1" i="4"/>
</calcChain>
</file>

<file path=xl/sharedStrings.xml><?xml version="1.0" encoding="utf-8"?>
<sst xmlns="http://schemas.openxmlformats.org/spreadsheetml/2006/main" count="373" uniqueCount="246">
  <si>
    <t>Attachment C1</t>
  </si>
  <si>
    <t>Proposed Equipment Form</t>
  </si>
  <si>
    <t>Region:</t>
  </si>
  <si>
    <t>SRO1</t>
  </si>
  <si>
    <t>Proposer:</t>
  </si>
  <si>
    <t>Attachment C1, Site Data</t>
  </si>
  <si>
    <t>Microgrid Proposal</t>
  </si>
  <si>
    <t>PV-Only</t>
  </si>
  <si>
    <t>IA System Sizes (PV+BESS)</t>
  </si>
  <si>
    <t>Site Number</t>
  </si>
  <si>
    <t>Site Name</t>
  </si>
  <si>
    <t>Site ID</t>
  </si>
  <si>
    <t>Service Address</t>
  </si>
  <si>
    <t>Service Provider</t>
  </si>
  <si>
    <t>Service Account ID</t>
  </si>
  <si>
    <t>Meter ID</t>
  </si>
  <si>
    <t>Current Tariff</t>
  </si>
  <si>
    <t>Post-Construction Tariff</t>
  </si>
  <si>
    <t>Tie-in or NEMA</t>
  </si>
  <si>
    <t>Current Annual Electricity Usage (kWh)</t>
  </si>
  <si>
    <t>Year 1 Target PV Production (kWh)</t>
  </si>
  <si>
    <t>Minimum BESS Capacity Reserved for Resiliency (kWh)</t>
  </si>
  <si>
    <t>Rooftop Solar Available</t>
  </si>
  <si>
    <t>Roof Area to be Replaced (if Rooftop array included in design) (sqft)</t>
  </si>
  <si>
    <t>Roof Material</t>
  </si>
  <si>
    <t>Rooftop notes</t>
  </si>
  <si>
    <t>SPPA or SEL</t>
  </si>
  <si>
    <t>SPPA/SEL Term (yrs)</t>
  </si>
  <si>
    <t>IA Status</t>
  </si>
  <si>
    <t>Max PV Size</t>
  </si>
  <si>
    <t>PV kW AC</t>
  </si>
  <si>
    <t>PV kW DC</t>
  </si>
  <si>
    <t>PV kW CEC-AC</t>
  </si>
  <si>
    <t>BESS kWh</t>
  </si>
  <si>
    <t>BESS kW AC</t>
  </si>
  <si>
    <t>Include</t>
  </si>
  <si>
    <t>Delano/North Kern Court</t>
  </si>
  <si>
    <t>15-D1</t>
  </si>
  <si>
    <t>1122 JEFFERSON ST., DELANO, CA 93215</t>
  </si>
  <si>
    <t>SCE</t>
  </si>
  <si>
    <t>259000-074761</t>
  </si>
  <si>
    <t>TOU-GS-2-D-CPP</t>
  </si>
  <si>
    <t>TOU-GS-2-E-CPP</t>
  </si>
  <si>
    <t>Tie-in</t>
  </si>
  <si>
    <t>Yes</t>
  </si>
  <si>
    <t>Modified Bitumen</t>
  </si>
  <si>
    <t>SPPA</t>
  </si>
  <si>
    <t>Deemed Complete</t>
  </si>
  <si>
    <t>&lt;1 MW AC and ≤90% offset</t>
  </si>
  <si>
    <t>Whittier Courthouse</t>
  </si>
  <si>
    <t>19-AO1</t>
  </si>
  <si>
    <t>7339 PAINTER AVENUE, WHITTIER, CA 90602</t>
  </si>
  <si>
    <t>SCE / Clean Power Alliance</t>
  </si>
  <si>
    <t>359150-006456</t>
  </si>
  <si>
    <t>TOU-GS-3-D</t>
  </si>
  <si>
    <t>TOU-GS-3-E</t>
  </si>
  <si>
    <t>No</t>
  </si>
  <si>
    <t>N/A</t>
  </si>
  <si>
    <t>Santa Monica Courthouse</t>
  </si>
  <si>
    <t>19-AP1</t>
  </si>
  <si>
    <t>1725 MAIN STREET, SANTA MONICA, CA 90401</t>
  </si>
  <si>
    <t>V349P-006235</t>
  </si>
  <si>
    <t>Single ply</t>
  </si>
  <si>
    <t>Van Nuys Courthouse West</t>
  </si>
  <si>
    <t>19-AX2</t>
  </si>
  <si>
    <t>14410 ERWIN ST, VAN NUYS, CA 91401</t>
  </si>
  <si>
    <t>LADWP</t>
  </si>
  <si>
    <t>1APMYVL00231-00002851</t>
  </si>
  <si>
    <t>A-3</t>
  </si>
  <si>
    <t>SEL</t>
  </si>
  <si>
    <t>Not Submitted</t>
  </si>
  <si>
    <t>≤90% offset</t>
  </si>
  <si>
    <t>Torrance Courthouse</t>
  </si>
  <si>
    <t>19-C1</t>
  </si>
  <si>
    <t>825 MAPLE AVENUE, TORRANCE, CA 90503</t>
  </si>
  <si>
    <t>V349P-000265</t>
  </si>
  <si>
    <t>Glendale Courthouse</t>
  </si>
  <si>
    <t>19-H1</t>
  </si>
  <si>
    <t>600 EAST BROADWAY, GLENDALE, CA 91206</t>
  </si>
  <si>
    <t>Glendale Water &amp; Power</t>
  </si>
  <si>
    <t>32092880-02</t>
  </si>
  <si>
    <t>LD2A2</t>
  </si>
  <si>
    <t>Monrovia Training Center</t>
  </si>
  <si>
    <t>19-N1</t>
  </si>
  <si>
    <t>300 W. MAPLE AVE., MONROVIA, CA 91016</t>
  </si>
  <si>
    <t>255000-001981</t>
  </si>
  <si>
    <t>Multiple</t>
  </si>
  <si>
    <t>Edmund D. Edelman Children's Court</t>
  </si>
  <si>
    <t>19-Q1</t>
  </si>
  <si>
    <t>201 CENTRE PLAZA DRIVE, MONTEREY PARK, CA 91754</t>
  </si>
  <si>
    <t>V349P-001660</t>
  </si>
  <si>
    <t>TOU-8-D</t>
  </si>
  <si>
    <t>TOU-8-E</t>
  </si>
  <si>
    <t>Hollywood Courthouse</t>
  </si>
  <si>
    <t>19-S1</t>
  </si>
  <si>
    <t>5925 HOLLYWOOD BOULEVARD, LOS ANGELES, CA 90028</t>
  </si>
  <si>
    <t>A-2</t>
  </si>
  <si>
    <t>Project Totals</t>
  </si>
  <si>
    <t>Notes:</t>
  </si>
  <si>
    <t>Current Annual Electricity Usage (kWh) is based on the interval usage profiles for CY2019 where available. Dates are shown in interval data file.</t>
  </si>
  <si>
    <r>
      <t>Roof Area is only listed for sites that shall include roof replacement costs as a project development cost</t>
    </r>
    <r>
      <rPr>
        <sz val="11"/>
        <rFont val="Calibri"/>
        <family val="2"/>
        <scheme val="minor"/>
      </rPr>
      <t xml:space="preserve"> if the rooftop is used</t>
    </r>
    <r>
      <rPr>
        <sz val="11"/>
        <color theme="1"/>
        <rFont val="Calibri"/>
        <family val="2"/>
        <scheme val="minor"/>
      </rPr>
      <t>.</t>
    </r>
  </si>
  <si>
    <t>Some sites require a Solar Equipment Lease (SEL) rather than a SPPA. Each worksheet specifies which pricing is being requested.</t>
  </si>
  <si>
    <t>Attachment C1, Existing Generator Details</t>
  </si>
  <si>
    <t>Onsite Emergency Generator (Y/N)</t>
  </si>
  <si>
    <t>Onsite Generator Location</t>
  </si>
  <si>
    <t>Onsite Generator Manufacturer</t>
  </si>
  <si>
    <t>Onsite Generator Model</t>
  </si>
  <si>
    <t>Onsite Generator Serial Number</t>
  </si>
  <si>
    <t>Generator In Service Date</t>
  </si>
  <si>
    <t>Generator  HP</t>
  </si>
  <si>
    <t>Generator Voltage</t>
  </si>
  <si>
    <t>Generator Amps</t>
  </si>
  <si>
    <t>Generator Fuel Type</t>
  </si>
  <si>
    <t>Generator Phase</t>
  </si>
  <si>
    <t>Generator Notes</t>
  </si>
  <si>
    <t>Generator Floor Number</t>
  </si>
  <si>
    <t>Generator Room Number</t>
  </si>
  <si>
    <t>Generator Room Description</t>
  </si>
  <si>
    <t>Generator Drawing Location</t>
  </si>
  <si>
    <t>Generator Manual Location</t>
  </si>
  <si>
    <t>Generator Permit To Operate</t>
  </si>
  <si>
    <t>Generator Permitting Agency</t>
  </si>
  <si>
    <t>N</t>
  </si>
  <si>
    <t>Y</t>
  </si>
  <si>
    <t>Basement Generator Room</t>
  </si>
  <si>
    <t>DETROIT DIESEL</t>
  </si>
  <si>
    <t>81637405</t>
  </si>
  <si>
    <t>6H05713</t>
  </si>
  <si>
    <t>Diesel</t>
  </si>
  <si>
    <t xml:space="preserve">Diesel engine: Detroit Diesel Model 81637405, Serial number 16VF006793.
</t>
  </si>
  <si>
    <t>Basement</t>
  </si>
  <si>
    <t>DNA</t>
  </si>
  <si>
    <t>GENERATOR ROOM</t>
  </si>
  <si>
    <t>South Coast AQMD</t>
  </si>
  <si>
    <t>Lower Level Chiller Room. MECHANICAL ROOM</t>
  </si>
  <si>
    <t>Onan Electric</t>
  </si>
  <si>
    <t>45DEF-4XR8/1B</t>
  </si>
  <si>
    <t>36C87569</t>
  </si>
  <si>
    <t>1800 rpm . VERIFIED 10-25-11
Diesel engine: Ford Model 45DEF4XR8/AB, Serial number 36C875691.</t>
  </si>
  <si>
    <t>MECHANICAL ROOM ADJACENT TO ADMINISTRATION ROOM</t>
  </si>
  <si>
    <t>MECHANICAL ROOM</t>
  </si>
  <si>
    <t>None</t>
  </si>
  <si>
    <t>Generator Room</t>
  </si>
  <si>
    <t>Caterpillar</t>
  </si>
  <si>
    <t>SR4</t>
  </si>
  <si>
    <t>5TD01013</t>
  </si>
  <si>
    <t xml:space="preserve">Diesel engine: Caterpillar Model 3512-DITA, Serial number 24Z03826, 12 cylinder.
RPM 1800, Frame 687, KVA 1100. </t>
  </si>
  <si>
    <t>Floor 1</t>
  </si>
  <si>
    <t>Roof Generator Room</t>
  </si>
  <si>
    <t>Cummins</t>
  </si>
  <si>
    <t>DSFAA-7280169</t>
  </si>
  <si>
    <t>K080219614</t>
  </si>
  <si>
    <t xml:space="preserve">Retired: Replaced by GEN02 ABM ADS 8/2014
</t>
  </si>
  <si>
    <t>Roof</t>
  </si>
  <si>
    <t>NA</t>
  </si>
  <si>
    <t>EAST SIDE</t>
  </si>
  <si>
    <t>SQMD ID# 127781, PERMIT#41485, A/N 385014</t>
  </si>
  <si>
    <r>
      <rPr>
        <b/>
        <sz val="12"/>
        <color rgb="FF000000"/>
        <rFont val="Gadugi"/>
        <family val="2"/>
      </rPr>
      <t>DIRECTIONS FOR COMPLETING THIS WORKSHEET</t>
    </r>
    <r>
      <rPr>
        <sz val="12"/>
        <color indexed="8"/>
        <rFont val="Gadugi"/>
        <family val="2"/>
      </rPr>
      <t xml:space="preserve">
1) Proposers </t>
    </r>
    <r>
      <rPr>
        <b/>
        <u/>
        <sz val="12"/>
        <color rgb="FF000000"/>
        <rFont val="Gadugi"/>
        <family val="2"/>
      </rPr>
      <t>MUST</t>
    </r>
    <r>
      <rPr>
        <sz val="12"/>
        <color indexed="8"/>
        <rFont val="Gadugi"/>
        <family val="2"/>
      </rPr>
      <t xml:space="preserve"> fill in </t>
    </r>
    <r>
      <rPr>
        <b/>
        <u/>
        <sz val="12"/>
        <color rgb="FF000000"/>
        <rFont val="Gadugi"/>
        <family val="2"/>
      </rPr>
      <t xml:space="preserve">ALL </t>
    </r>
    <r>
      <rPr>
        <sz val="12"/>
        <color rgb="FF000000"/>
        <rFont val="Gadugi"/>
        <family val="2"/>
      </rPr>
      <t>yellow cells</t>
    </r>
    <r>
      <rPr>
        <sz val="12"/>
        <color indexed="8"/>
        <rFont val="Gadugi"/>
        <family val="2"/>
      </rPr>
      <t xml:space="preserve">
2) Do not alter gray cells.
3) If a blend of modules sizes is proposed, list all model numbers and manufacturer and use a weighted average value for the DC STC Rating (Watts) in Column K.</t>
    </r>
  </si>
  <si>
    <t>Attachment C1, System Specification PV-Only</t>
  </si>
  <si>
    <t>SOLAR PV SPECIFICATIONS</t>
  </si>
  <si>
    <t xml:space="preserve">PV Module Specification </t>
  </si>
  <si>
    <t>Inverter Specification</t>
  </si>
  <si>
    <t>Manufacturer</t>
  </si>
  <si>
    <t>Model No</t>
  </si>
  <si>
    <t>DC STC Rating (Watts)</t>
  </si>
  <si>
    <t>Module Quantity</t>
  </si>
  <si>
    <t>PV Total DC System Size (kW-DC)</t>
  </si>
  <si>
    <t>Inverter Rating Range 
(kW-AC) 
(e.g. 36 kW-50 kW)</t>
  </si>
  <si>
    <t>Inverter Quantity</t>
  </si>
  <si>
    <t>PV Total AC System Size (kW-AC)</t>
  </si>
  <si>
    <t>DC/AC Ratio</t>
  </si>
  <si>
    <r>
      <rPr>
        <b/>
        <sz val="12"/>
        <color rgb="FF000000"/>
        <rFont val="Gadugi"/>
        <family val="2"/>
      </rPr>
      <t>DIRECTIONS FOR COMPLETING THIS WORKSHEET</t>
    </r>
    <r>
      <rPr>
        <sz val="12"/>
        <color indexed="8"/>
        <rFont val="Gadugi"/>
        <family val="2"/>
      </rPr>
      <t xml:space="preserve">
1) Proposers </t>
    </r>
    <r>
      <rPr>
        <b/>
        <u/>
        <sz val="12"/>
        <color rgb="FF000000"/>
        <rFont val="Gadugi"/>
        <family val="2"/>
      </rPr>
      <t>MUST</t>
    </r>
    <r>
      <rPr>
        <sz val="12"/>
        <color indexed="8"/>
        <rFont val="Gadugi"/>
        <family val="2"/>
      </rPr>
      <t xml:space="preserve"> fill in </t>
    </r>
    <r>
      <rPr>
        <b/>
        <u/>
        <sz val="12"/>
        <color rgb="FF000000"/>
        <rFont val="Gadugi"/>
        <family val="2"/>
      </rPr>
      <t xml:space="preserve">ALL </t>
    </r>
    <r>
      <rPr>
        <sz val="12"/>
        <color rgb="FF000000"/>
        <rFont val="Gadugi"/>
        <family val="2"/>
      </rPr>
      <t>yellow cells</t>
    </r>
    <r>
      <rPr>
        <sz val="12"/>
        <color indexed="8"/>
        <rFont val="Gadugi"/>
        <family val="2"/>
      </rPr>
      <t xml:space="preserve">
2) Do not alter gray cells.
3) If a blend of modules sizes is proposed, list all model numbers and manufacturer and use a weighted average value for the DC STC Rating (Watts) in Column K.
4) Note: BESS Sizing (kW and kWh) are inputs in both Attachment C1 and C2. Please ensure that both forms contain the same values for each site.</t>
    </r>
  </si>
  <si>
    <t>Attachment C1, System Specification PV+BESS</t>
  </si>
  <si>
    <t>BESS/MICROGRID SPECIFICATIONS</t>
  </si>
  <si>
    <t>BESS Details</t>
  </si>
  <si>
    <t>Microgrid Details</t>
  </si>
  <si>
    <t>BESS Provider</t>
  </si>
  <si>
    <t>Battery Manufacturer</t>
  </si>
  <si>
    <t>Control System/Software Provider</t>
  </si>
  <si>
    <t>kW</t>
  </si>
  <si>
    <t>kWh</t>
  </si>
  <si>
    <t>Total Footprint Req'd (sqft)</t>
  </si>
  <si>
    <t>Management System Provider</t>
  </si>
  <si>
    <t>Management System Manufacturer</t>
  </si>
  <si>
    <t>Power Conversion System Provider</t>
  </si>
  <si>
    <t>Power Conversion System Manufacturer</t>
  </si>
  <si>
    <t>Controller Provider</t>
  </si>
  <si>
    <t>Controller Manufacturer</t>
  </si>
  <si>
    <t>Utility Company</t>
  </si>
  <si>
    <t>PG&amp;E</t>
  </si>
  <si>
    <t>Yes/No</t>
  </si>
  <si>
    <t>PPA Contact Term</t>
  </si>
  <si>
    <t>Wire Type</t>
  </si>
  <si>
    <t>Lease Types</t>
  </si>
  <si>
    <t>Copper</t>
  </si>
  <si>
    <t>Capital</t>
  </si>
  <si>
    <t>Aluminum</t>
  </si>
  <si>
    <t>Operating</t>
  </si>
  <si>
    <t>Municipal</t>
  </si>
  <si>
    <t>Tariff Lists</t>
  </si>
  <si>
    <t>Active Tariff</t>
  </si>
  <si>
    <t>SDG&amp;E</t>
  </si>
  <si>
    <t>A-1</t>
  </si>
  <si>
    <t>GS-1</t>
  </si>
  <si>
    <t>A-6</t>
  </si>
  <si>
    <t>GS-2</t>
  </si>
  <si>
    <t>A-10-S</t>
  </si>
  <si>
    <t xml:space="preserve">GS-2-TOU-A </t>
  </si>
  <si>
    <t>A-10-P</t>
  </si>
  <si>
    <t>GS-2-TOU-R</t>
  </si>
  <si>
    <t>A-10-T</t>
  </si>
  <si>
    <t>RTP-2</t>
  </si>
  <si>
    <t>A-10 TOU-S</t>
  </si>
  <si>
    <t>TOU-GS-1</t>
  </si>
  <si>
    <t>A-10 TOU-P</t>
  </si>
  <si>
    <t>TOU-GS-3-A</t>
  </si>
  <si>
    <t>A-10 TOU-T</t>
  </si>
  <si>
    <t>TOU-GS-3-B</t>
  </si>
  <si>
    <t>E-19-S</t>
  </si>
  <si>
    <t>TOU-GS-3-R</t>
  </si>
  <si>
    <t>E-19-P</t>
  </si>
  <si>
    <t>TOU-8-A (&lt;2kV)</t>
  </si>
  <si>
    <t>E-19-T</t>
  </si>
  <si>
    <t>TOU-8-B (&lt;2kV)</t>
  </si>
  <si>
    <t>TOU-8-R (&lt;2kV)</t>
  </si>
  <si>
    <t>Environmental Constants</t>
  </si>
  <si>
    <t>CO2 lbs/kWh</t>
  </si>
  <si>
    <t>Panel Mount Types</t>
  </si>
  <si>
    <t>MEA</t>
  </si>
  <si>
    <t>Ground</t>
  </si>
  <si>
    <t>Array Over Parking</t>
  </si>
  <si>
    <t>Shade Structures</t>
  </si>
  <si>
    <t>Roof Ballasted</t>
  </si>
  <si>
    <t>Passenger Vehicle CO2/Year</t>
  </si>
  <si>
    <t>Roof Racked</t>
  </si>
  <si>
    <t>lbs CO2/Gal.</t>
  </si>
  <si>
    <t>Miles/yr</t>
  </si>
  <si>
    <t>Mounting types</t>
  </si>
  <si>
    <t>MPG</t>
  </si>
  <si>
    <t>Single Post, Single Cantilever</t>
  </si>
  <si>
    <t>lbs CO2/car/yr</t>
  </si>
  <si>
    <t>Single Post, Double Cantalever</t>
  </si>
  <si>
    <t>Trees</t>
  </si>
  <si>
    <t>Multi-Post, non-Cantilever</t>
  </si>
  <si>
    <t>lbs CO2/year/tree</t>
  </si>
  <si>
    <t>lbs CO2/year/acre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</si>
</sst>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2" x14ac:knownFonts="1">
    <font>
      <sz val="12"/>
      <color theme="1"/>
      <name val="Arial"/>
      <family val="2"/>
    </font>
    <font>
      <sz val="11"/>
      <color theme="1"/>
      <name val="Calibri"/>
      <family val="2"/>
      <scheme val="minor"/>
    </font>
    <font>
      <sz val="11"/>
      <color theme="1"/>
      <name val="Calibri"/>
      <family val="2"/>
      <scheme val="minor"/>
    </font>
    <font>
      <sz val="11"/>
      <color theme="1"/>
      <name val="Gadugi"/>
      <family val="2"/>
    </font>
    <font>
      <sz val="11"/>
      <color theme="1"/>
      <name val="Calibri"/>
      <family val="2"/>
      <scheme val="minor"/>
    </font>
    <font>
      <sz val="11"/>
      <color indexed="8"/>
      <name val="Calibri"/>
      <family val="2"/>
    </font>
    <font>
      <sz val="11"/>
      <color indexed="8"/>
      <name val="Calibri"/>
      <family val="2"/>
    </font>
    <font>
      <sz val="12"/>
      <color indexed="8"/>
      <name val="Arial"/>
      <family val="2"/>
    </font>
    <font>
      <b/>
      <sz val="11"/>
      <color indexed="8"/>
      <name val="Calibri"/>
      <family val="2"/>
    </font>
    <font>
      <b/>
      <sz val="12"/>
      <color indexed="8"/>
      <name val="Calibri"/>
      <family val="2"/>
    </font>
    <font>
      <sz val="12"/>
      <color indexed="8"/>
      <name val="Calibri"/>
      <family val="2"/>
    </font>
    <font>
      <sz val="8"/>
      <name val="Arial"/>
      <family val="2"/>
    </font>
    <font>
      <sz val="16"/>
      <color indexed="8"/>
      <name val="Calibri"/>
      <family val="2"/>
    </font>
    <font>
      <sz val="10"/>
      <color indexed="8"/>
      <name val="Arial"/>
      <family val="2"/>
    </font>
    <font>
      <sz val="22"/>
      <color indexed="8"/>
      <name val="Calibri"/>
      <family val="2"/>
    </font>
    <font>
      <b/>
      <sz val="11"/>
      <color theme="1"/>
      <name val="Calibri"/>
      <family val="2"/>
      <scheme val="minor"/>
    </font>
    <font>
      <sz val="11"/>
      <color indexed="8"/>
      <name val="Calibri"/>
      <family val="2"/>
      <scheme val="minor"/>
    </font>
    <font>
      <sz val="11"/>
      <color indexed="63"/>
      <name val="Calibri"/>
      <family val="2"/>
      <scheme val="minor"/>
    </font>
    <font>
      <sz val="10"/>
      <name val="Calibri"/>
      <family val="1"/>
      <scheme val="minor"/>
    </font>
    <font>
      <sz val="10"/>
      <color rgb="FF000000"/>
      <name val="Times New Roman"/>
      <family val="1"/>
    </font>
    <font>
      <sz val="12"/>
      <color theme="1"/>
      <name val="Arial"/>
      <family val="2"/>
    </font>
    <font>
      <sz val="20"/>
      <color indexed="8"/>
      <name val="Calibri"/>
      <family val="2"/>
    </font>
    <font>
      <sz val="11"/>
      <color theme="1"/>
      <name val="Arial"/>
      <family val="2"/>
    </font>
    <font>
      <b/>
      <sz val="12"/>
      <color theme="1"/>
      <name val="Arial"/>
      <family val="2"/>
    </font>
    <font>
      <sz val="11"/>
      <color rgb="FFFF0000"/>
      <name val="Calibri"/>
      <family val="2"/>
    </font>
    <font>
      <sz val="12"/>
      <color theme="1"/>
      <name val="Calibri"/>
      <family val="2"/>
    </font>
    <font>
      <sz val="11"/>
      <color theme="1"/>
      <name val="Calibri"/>
      <family val="2"/>
    </font>
    <font>
      <sz val="11"/>
      <color rgb="FFFF0000"/>
      <name val="Calibri"/>
      <family val="2"/>
      <scheme val="minor"/>
    </font>
    <font>
      <b/>
      <sz val="12"/>
      <color theme="1"/>
      <name val="Calibri"/>
      <family val="2"/>
      <scheme val="minor"/>
    </font>
    <font>
      <b/>
      <sz val="11"/>
      <color theme="0"/>
      <name val="Calibri"/>
      <family val="2"/>
      <scheme val="minor"/>
    </font>
    <font>
      <sz val="11"/>
      <name val="Calibri"/>
      <family val="2"/>
      <scheme val="minor"/>
    </font>
    <font>
      <b/>
      <sz val="16"/>
      <color theme="0"/>
      <name val="Calibri"/>
      <family val="2"/>
      <scheme val="minor"/>
    </font>
    <font>
      <sz val="11"/>
      <name val="Calibri"/>
      <family val="2"/>
    </font>
    <font>
      <sz val="12"/>
      <color indexed="8"/>
      <name val="Gadugi"/>
      <family val="2"/>
    </font>
    <font>
      <b/>
      <sz val="12"/>
      <color rgb="FF000000"/>
      <name val="Gadugi"/>
      <family val="2"/>
    </font>
    <font>
      <b/>
      <u/>
      <sz val="12"/>
      <color rgb="FF000000"/>
      <name val="Gadugi"/>
      <family val="2"/>
    </font>
    <font>
      <b/>
      <sz val="16"/>
      <color theme="0"/>
      <name val="Calibri"/>
      <family val="2"/>
    </font>
    <font>
      <b/>
      <sz val="11"/>
      <name val="Calibri"/>
      <family val="2"/>
    </font>
    <font>
      <b/>
      <sz val="16"/>
      <color theme="1"/>
      <name val="Arial"/>
      <family val="2"/>
    </font>
    <font>
      <b/>
      <sz val="11"/>
      <color rgb="FF000000"/>
      <name val="Calibri"/>
      <family val="2"/>
    </font>
    <font>
      <sz val="12"/>
      <color rgb="FF000000"/>
      <name val="Gadugi"/>
      <family val="2"/>
    </font>
    <font>
      <b/>
      <sz val="12"/>
      <color rgb="FF000000"/>
      <name val="Calibri"/>
      <family val="2"/>
      <scheme val="minor"/>
    </font>
  </fonts>
  <fills count="12">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249977111117893"/>
        <bgColor indexed="64"/>
      </patternFill>
    </fill>
    <fill>
      <patternFill patternType="solid">
        <fgColor rgb="FFFFFFFF"/>
        <bgColor rgb="FF000000"/>
      </patternFill>
    </fill>
    <fill>
      <patternFill patternType="solid">
        <fgColor rgb="FFFFFF99"/>
        <bgColor rgb="FF000000"/>
      </patternFill>
    </fill>
  </fills>
  <borders count="32">
    <border>
      <left/>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style="medium">
        <color indexed="64"/>
      </right>
      <top style="thin">
        <color auto="1"/>
      </top>
      <bottom style="thin">
        <color auto="1"/>
      </bottom>
      <diagonal/>
    </border>
    <border>
      <left/>
      <right/>
      <top style="medium">
        <color auto="1"/>
      </top>
      <bottom/>
      <diagonal/>
    </border>
    <border>
      <left/>
      <right style="thin">
        <color auto="1"/>
      </right>
      <top style="medium">
        <color auto="1"/>
      </top>
      <bottom style="medium">
        <color auto="1"/>
      </bottom>
      <diagonal/>
    </border>
    <border>
      <left style="medium">
        <color indexed="64"/>
      </left>
      <right style="medium">
        <color indexed="64"/>
      </right>
      <top style="thin">
        <color auto="1"/>
      </top>
      <bottom style="thin">
        <color auto="1"/>
      </bottom>
      <diagonal/>
    </border>
    <border>
      <left style="medium">
        <color indexed="64"/>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right style="medium">
        <color indexed="64"/>
      </right>
      <top style="thin">
        <color auto="1"/>
      </top>
      <bottom style="thin">
        <color auto="1"/>
      </bottom>
      <diagonal/>
    </border>
  </borders>
  <cellStyleXfs count="13">
    <xf numFmtId="0" fontId="0" fillId="0" borderId="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8" fillId="0" borderId="0"/>
    <xf numFmtId="0" fontId="19" fillId="0" borderId="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20" fillId="0" borderId="0"/>
    <xf numFmtId="0" fontId="25" fillId="0" borderId="0"/>
    <xf numFmtId="0" fontId="3" fillId="0" borderId="0"/>
  </cellStyleXfs>
  <cellXfs count="172">
    <xf numFmtId="0" fontId="0" fillId="0" borderId="0" xfId="0"/>
    <xf numFmtId="0" fontId="8" fillId="0" borderId="0" xfId="0" applyFont="1"/>
    <xf numFmtId="0" fontId="9" fillId="0" borderId="0" xfId="0" applyFont="1"/>
    <xf numFmtId="0" fontId="10" fillId="0" borderId="0" xfId="0" applyFont="1"/>
    <xf numFmtId="0" fontId="12" fillId="0" borderId="0" xfId="0" applyFont="1"/>
    <xf numFmtId="0" fontId="5" fillId="0" borderId="0" xfId="0" applyFont="1" applyAlignment="1">
      <alignment wrapText="1"/>
    </xf>
    <xf numFmtId="0" fontId="13" fillId="0" borderId="0" xfId="0" applyFont="1"/>
    <xf numFmtId="0" fontId="14" fillId="0" borderId="0" xfId="0" applyFont="1"/>
    <xf numFmtId="0" fontId="5" fillId="0" borderId="4" xfId="0" applyFont="1" applyBorder="1" applyAlignment="1">
      <alignment horizontal="right"/>
    </xf>
    <xf numFmtId="0" fontId="5" fillId="0" borderId="3" xfId="0" applyFont="1" applyBorder="1" applyAlignment="1">
      <alignment horizontal="right"/>
    </xf>
    <xf numFmtId="0" fontId="8" fillId="0" borderId="0" xfId="0" applyFont="1" applyAlignment="1">
      <alignment horizontal="left"/>
    </xf>
    <xf numFmtId="0" fontId="16" fillId="0" borderId="0" xfId="0" applyFont="1" applyAlignment="1">
      <alignment wrapText="1"/>
    </xf>
    <xf numFmtId="0" fontId="5" fillId="5" borderId="5" xfId="0" applyFont="1" applyFill="1" applyBorder="1"/>
    <xf numFmtId="0" fontId="6" fillId="0" borderId="0" xfId="0" applyFont="1"/>
    <xf numFmtId="0" fontId="5" fillId="6" borderId="5" xfId="0" applyFont="1" applyFill="1" applyBorder="1"/>
    <xf numFmtId="0" fontId="8" fillId="3" borderId="5" xfId="0" applyFont="1" applyFill="1" applyBorder="1"/>
    <xf numFmtId="0" fontId="8" fillId="3" borderId="6" xfId="0" applyFont="1" applyFill="1" applyBorder="1"/>
    <xf numFmtId="0" fontId="8" fillId="3" borderId="1" xfId="0" applyFont="1" applyFill="1" applyBorder="1"/>
    <xf numFmtId="0" fontId="8" fillId="3" borderId="7" xfId="0" applyFont="1" applyFill="1" applyBorder="1"/>
    <xf numFmtId="0" fontId="8" fillId="6" borderId="5" xfId="0" applyFont="1" applyFill="1" applyBorder="1"/>
    <xf numFmtId="0" fontId="5" fillId="0" borderId="4" xfId="0" applyFont="1" applyBorder="1"/>
    <xf numFmtId="0" fontId="5" fillId="0" borderId="3" xfId="0" applyFont="1" applyBorder="1"/>
    <xf numFmtId="0" fontId="5" fillId="0" borderId="2" xfId="0" applyFont="1" applyBorder="1"/>
    <xf numFmtId="0" fontId="5" fillId="0" borderId="0" xfId="0" applyFont="1"/>
    <xf numFmtId="0" fontId="21" fillId="0" borderId="0" xfId="0" applyFont="1" applyAlignment="1">
      <alignment horizontal="left"/>
    </xf>
    <xf numFmtId="0" fontId="23" fillId="0" borderId="0" xfId="0" applyFont="1"/>
    <xf numFmtId="0" fontId="5" fillId="2" borderId="7" xfId="0" applyFont="1" applyFill="1" applyBorder="1"/>
    <xf numFmtId="0" fontId="10" fillId="0" borderId="0" xfId="0" applyFont="1" applyAlignment="1">
      <alignment horizontal="left" vertical="center"/>
    </xf>
    <xf numFmtId="0" fontId="10" fillId="0" borderId="0" xfId="0" applyFont="1" applyAlignment="1">
      <alignment vertical="center"/>
    </xf>
    <xf numFmtId="0" fontId="0" fillId="0" borderId="0" xfId="0" applyAlignment="1">
      <alignment vertical="center"/>
    </xf>
    <xf numFmtId="0" fontId="12" fillId="0" borderId="0" xfId="0" applyFont="1" applyAlignment="1">
      <alignment vertical="center"/>
    </xf>
    <xf numFmtId="0" fontId="8" fillId="0" borderId="0" xfId="0" applyFont="1" applyAlignment="1">
      <alignment horizontal="left" vertical="center"/>
    </xf>
    <xf numFmtId="0" fontId="24" fillId="0" borderId="0" xfId="0" applyFont="1" applyAlignment="1">
      <alignment vertical="center"/>
    </xf>
    <xf numFmtId="0" fontId="8" fillId="0" borderId="0" xfId="0" applyFont="1" applyAlignment="1">
      <alignment vertical="center"/>
    </xf>
    <xf numFmtId="0" fontId="0" fillId="0" borderId="0" xfId="0" applyAlignment="1">
      <alignment horizontal="left" vertical="center"/>
    </xf>
    <xf numFmtId="0" fontId="22" fillId="0" borderId="0" xfId="0" applyFont="1" applyAlignment="1">
      <alignment horizontal="center" vertical="center" wrapText="1"/>
    </xf>
    <xf numFmtId="0" fontId="22" fillId="0" borderId="0" xfId="0" applyFont="1" applyAlignment="1">
      <alignment vertical="center"/>
    </xf>
    <xf numFmtId="0" fontId="22" fillId="0" borderId="0" xfId="0" applyFont="1" applyAlignment="1">
      <alignment horizontal="left" vertical="center"/>
    </xf>
    <xf numFmtId="9" fontId="26" fillId="0" borderId="0" xfId="3" applyFont="1" applyFill="1" applyBorder="1" applyAlignment="1" applyProtection="1">
      <alignment horizontal="center" vertical="center" wrapText="1"/>
    </xf>
    <xf numFmtId="3" fontId="26" fillId="0" borderId="0" xfId="0" applyNumberFormat="1" applyFont="1" applyAlignment="1">
      <alignment horizontal="center" vertical="center" wrapText="1"/>
    </xf>
    <xf numFmtId="9" fontId="26" fillId="0" borderId="0" xfId="3" applyFont="1" applyFill="1" applyBorder="1" applyAlignment="1" applyProtection="1">
      <alignment horizontal="center" vertical="center"/>
    </xf>
    <xf numFmtId="0" fontId="5" fillId="0" borderId="0" xfId="0" applyFont="1" applyAlignment="1">
      <alignment horizontal="center"/>
    </xf>
    <xf numFmtId="0" fontId="29" fillId="9" borderId="19" xfId="0" applyFont="1" applyFill="1" applyBorder="1" applyAlignment="1">
      <alignment horizontal="center" vertical="center" wrapText="1"/>
    </xf>
    <xf numFmtId="0" fontId="5" fillId="0" borderId="0" xfId="0" applyFont="1" applyAlignment="1">
      <alignment horizontal="center" wrapText="1"/>
    </xf>
    <xf numFmtId="0" fontId="10" fillId="7" borderId="0" xfId="0" applyFont="1" applyFill="1" applyAlignment="1">
      <alignment vertical="top" wrapText="1"/>
    </xf>
    <xf numFmtId="0" fontId="29" fillId="9" borderId="13" xfId="0" applyFont="1" applyFill="1" applyBorder="1" applyAlignment="1">
      <alignment horizontal="center" vertical="center" wrapText="1"/>
    </xf>
    <xf numFmtId="0" fontId="29" fillId="9" borderId="14" xfId="0" applyFont="1" applyFill="1" applyBorder="1" applyAlignment="1">
      <alignment horizontal="center" vertical="center" wrapText="1"/>
    </xf>
    <xf numFmtId="0" fontId="29" fillId="9" borderId="16" xfId="0" applyFont="1" applyFill="1" applyBorder="1" applyAlignment="1">
      <alignment horizontal="center" vertical="center" wrapText="1"/>
    </xf>
    <xf numFmtId="0" fontId="5" fillId="7" borderId="0" xfId="0" applyFont="1" applyFill="1"/>
    <xf numFmtId="0" fontId="17" fillId="4" borderId="21" xfId="0" applyFont="1" applyFill="1" applyBorder="1" applyAlignment="1">
      <alignment horizontal="center" vertical="top"/>
    </xf>
    <xf numFmtId="3" fontId="16" fillId="4" borderId="5" xfId="0" applyNumberFormat="1" applyFont="1" applyFill="1" applyBorder="1" applyAlignment="1">
      <alignment horizontal="center" vertical="top"/>
    </xf>
    <xf numFmtId="0" fontId="28" fillId="0" borderId="0" xfId="0" applyFont="1"/>
    <xf numFmtId="164" fontId="29" fillId="9" borderId="15" xfId="1" applyNumberFormat="1" applyFont="1" applyFill="1" applyBorder="1" applyAlignment="1" applyProtection="1">
      <alignment horizontal="center" vertical="center" wrapText="1"/>
    </xf>
    <xf numFmtId="0" fontId="5" fillId="0" borderId="0" xfId="0" applyFont="1" applyAlignment="1">
      <alignment vertical="center"/>
    </xf>
    <xf numFmtId="0" fontId="5" fillId="2" borderId="8" xfId="0" applyFont="1" applyFill="1" applyBorder="1"/>
    <xf numFmtId="0" fontId="5" fillId="2" borderId="0" xfId="0" applyFont="1" applyFill="1"/>
    <xf numFmtId="0" fontId="5" fillId="2" borderId="9" xfId="0" applyFont="1" applyFill="1" applyBorder="1"/>
    <xf numFmtId="0" fontId="5" fillId="2" borderId="5" xfId="0" applyFont="1" applyFill="1" applyBorder="1"/>
    <xf numFmtId="0" fontId="5" fillId="2" borderId="6" xfId="0" applyFont="1" applyFill="1" applyBorder="1" applyAlignment="1">
      <alignment horizontal="left" indent="1"/>
    </xf>
    <xf numFmtId="0" fontId="5" fillId="0" borderId="8" xfId="0" applyFont="1" applyBorder="1" applyAlignment="1">
      <alignment horizontal="left" indent="2"/>
    </xf>
    <xf numFmtId="0" fontId="5" fillId="0" borderId="9" xfId="0" applyFont="1" applyBorder="1"/>
    <xf numFmtId="0" fontId="5" fillId="0" borderId="10" xfId="0" applyFont="1" applyBorder="1" applyAlignment="1">
      <alignment horizontal="left" indent="2"/>
    </xf>
    <xf numFmtId="0" fontId="5" fillId="0" borderId="11" xfId="0" applyFont="1" applyBorder="1"/>
    <xf numFmtId="0" fontId="16" fillId="4" borderId="7" xfId="0" applyFont="1" applyFill="1" applyBorder="1" applyAlignment="1">
      <alignment horizontal="center" vertical="top" wrapText="1"/>
    </xf>
    <xf numFmtId="0" fontId="29" fillId="9" borderId="15" xfId="0" applyFont="1" applyFill="1" applyBorder="1" applyAlignment="1">
      <alignment horizontal="center" vertical="center" wrapText="1"/>
    </xf>
    <xf numFmtId="0" fontId="16" fillId="5" borderId="20" xfId="0" applyFont="1" applyFill="1" applyBorder="1" applyAlignment="1" applyProtection="1">
      <alignment horizontal="left" vertical="top"/>
      <protection locked="0"/>
    </xf>
    <xf numFmtId="0" fontId="16" fillId="5" borderId="5" xfId="0" applyFont="1" applyFill="1" applyBorder="1" applyAlignment="1" applyProtection="1">
      <alignment horizontal="left" vertical="top"/>
      <protection locked="0"/>
    </xf>
    <xf numFmtId="0" fontId="16" fillId="5" borderId="5" xfId="0" applyFont="1" applyFill="1" applyBorder="1" applyAlignment="1" applyProtection="1">
      <alignment horizontal="right" vertical="center"/>
      <protection locked="0"/>
    </xf>
    <xf numFmtId="164" fontId="16" fillId="5" borderId="23" xfId="1" applyNumberFormat="1" applyFont="1" applyFill="1" applyBorder="1" applyAlignment="1" applyProtection="1">
      <alignment horizontal="right" vertical="center"/>
      <protection locked="0"/>
    </xf>
    <xf numFmtId="0" fontId="16" fillId="5" borderId="6" xfId="0" applyFont="1" applyFill="1" applyBorder="1" applyAlignment="1" applyProtection="1">
      <alignment horizontal="right" vertical="center"/>
      <protection locked="0"/>
    </xf>
    <xf numFmtId="2" fontId="32" fillId="4" borderId="23" xfId="0" applyNumberFormat="1" applyFont="1" applyFill="1" applyBorder="1"/>
    <xf numFmtId="38" fontId="5" fillId="0" borderId="0" xfId="0" applyNumberFormat="1" applyFont="1"/>
    <xf numFmtId="3" fontId="30" fillId="7" borderId="5" xfId="1" applyNumberFormat="1" applyFont="1" applyFill="1" applyBorder="1" applyAlignment="1" applyProtection="1">
      <alignment horizontal="center" vertical="center" wrapText="1"/>
    </xf>
    <xf numFmtId="0" fontId="5" fillId="5" borderId="20" xfId="1" applyNumberFormat="1" applyFont="1" applyFill="1" applyBorder="1" applyAlignment="1" applyProtection="1">
      <alignment horizontal="left" vertical="top"/>
      <protection locked="0"/>
    </xf>
    <xf numFmtId="0" fontId="5" fillId="5" borderId="5" xfId="1" applyNumberFormat="1" applyFont="1" applyFill="1" applyBorder="1" applyAlignment="1" applyProtection="1">
      <alignment horizontal="left" vertical="top"/>
      <protection locked="0"/>
    </xf>
    <xf numFmtId="38" fontId="5" fillId="5" borderId="5" xfId="0" applyNumberFormat="1" applyFont="1" applyFill="1" applyBorder="1" applyProtection="1">
      <protection locked="0"/>
    </xf>
    <xf numFmtId="0" fontId="5" fillId="5" borderId="20" xfId="0" applyFont="1" applyFill="1" applyBorder="1" applyAlignment="1" applyProtection="1">
      <alignment horizontal="left" vertical="top"/>
      <protection locked="0"/>
    </xf>
    <xf numFmtId="0" fontId="5" fillId="5" borderId="5" xfId="0" applyFont="1" applyFill="1" applyBorder="1" applyAlignment="1" applyProtection="1">
      <alignment horizontal="left" vertical="top"/>
      <protection locked="0"/>
    </xf>
    <xf numFmtId="0" fontId="5" fillId="5" borderId="23" xfId="0" applyFont="1" applyFill="1" applyBorder="1" applyAlignment="1" applyProtection="1">
      <alignment horizontal="left" vertical="top"/>
      <protection locked="0"/>
    </xf>
    <xf numFmtId="0" fontId="30" fillId="7" borderId="3" xfId="0" applyFont="1" applyFill="1" applyBorder="1" applyAlignment="1">
      <alignment horizontal="center" vertical="center" wrapText="1"/>
    </xf>
    <xf numFmtId="0" fontId="30" fillId="7" borderId="29" xfId="0" applyFont="1" applyFill="1" applyBorder="1" applyAlignment="1">
      <alignment horizontal="center" vertical="center" wrapText="1"/>
    </xf>
    <xf numFmtId="3" fontId="30" fillId="7" borderId="20" xfId="0" applyNumberFormat="1" applyFont="1" applyFill="1" applyBorder="1" applyAlignment="1">
      <alignment horizontal="center" vertical="center" wrapText="1"/>
    </xf>
    <xf numFmtId="0" fontId="9" fillId="0" borderId="0" xfId="0" applyFont="1" applyAlignment="1">
      <alignment vertical="center"/>
    </xf>
    <xf numFmtId="0" fontId="9" fillId="0" borderId="0" xfId="0" applyFont="1" applyAlignment="1">
      <alignment horizontal="left" vertical="center"/>
    </xf>
    <xf numFmtId="0" fontId="17" fillId="0" borderId="24" xfId="0" applyFont="1" applyBorder="1" applyAlignment="1">
      <alignment horizontal="center" vertical="center"/>
    </xf>
    <xf numFmtId="0" fontId="16" fillId="0" borderId="24" xfId="0" applyFont="1" applyBorder="1" applyAlignment="1">
      <alignment horizontal="center" vertical="center" wrapText="1"/>
    </xf>
    <xf numFmtId="3" fontId="16" fillId="0" borderId="24" xfId="0" applyNumberFormat="1" applyFont="1" applyBorder="1" applyAlignment="1">
      <alignment horizontal="center" vertical="center"/>
    </xf>
    <xf numFmtId="0" fontId="5" fillId="0" borderId="24" xfId="0" applyFont="1" applyBorder="1"/>
    <xf numFmtId="0" fontId="15" fillId="0" borderId="24" xfId="0" applyFont="1" applyBorder="1" applyAlignment="1">
      <alignment horizontal="right" vertical="center"/>
    </xf>
    <xf numFmtId="2" fontId="37" fillId="4" borderId="15" xfId="0" applyNumberFormat="1" applyFont="1" applyFill="1" applyBorder="1"/>
    <xf numFmtId="0" fontId="22" fillId="0" borderId="24" xfId="0" applyFont="1" applyBorder="1" applyAlignment="1">
      <alignment vertical="center"/>
    </xf>
    <xf numFmtId="0" fontId="22" fillId="0" borderId="24" xfId="0" applyFont="1" applyBorder="1" applyAlignment="1">
      <alignment horizontal="left" vertical="center"/>
    </xf>
    <xf numFmtId="3" fontId="15" fillId="4" borderId="19" xfId="1" applyNumberFormat="1" applyFont="1" applyFill="1" applyBorder="1" applyAlignment="1" applyProtection="1">
      <alignment horizontal="center" vertical="center" wrapText="1"/>
    </xf>
    <xf numFmtId="3" fontId="15" fillId="4" borderId="15" xfId="1" applyNumberFormat="1" applyFont="1" applyFill="1" applyBorder="1" applyAlignment="1" applyProtection="1">
      <alignment horizontal="center" vertical="center" wrapText="1"/>
    </xf>
    <xf numFmtId="3" fontId="15" fillId="4" borderId="18" xfId="1" applyNumberFormat="1" applyFont="1" applyFill="1" applyBorder="1" applyAlignment="1" applyProtection="1">
      <alignment horizontal="center" vertical="center" wrapText="1"/>
    </xf>
    <xf numFmtId="0" fontId="0" fillId="0" borderId="24" xfId="0" applyBorder="1" applyAlignment="1">
      <alignment vertical="center"/>
    </xf>
    <xf numFmtId="3" fontId="15" fillId="0" borderId="24" xfId="1" applyNumberFormat="1" applyFont="1" applyFill="1" applyBorder="1" applyAlignment="1" applyProtection="1">
      <alignment horizontal="center" vertical="center" wrapText="1"/>
    </xf>
    <xf numFmtId="0" fontId="0" fillId="0" borderId="24" xfId="0" applyBorder="1"/>
    <xf numFmtId="3" fontId="27" fillId="7" borderId="5" xfId="1" applyNumberFormat="1" applyFont="1" applyFill="1" applyBorder="1" applyAlignment="1" applyProtection="1">
      <alignment horizontal="center" vertical="center" wrapText="1"/>
    </xf>
    <xf numFmtId="0" fontId="38" fillId="0" borderId="0" xfId="0" applyFont="1" applyAlignment="1">
      <alignment horizontal="center"/>
    </xf>
    <xf numFmtId="3" fontId="2" fillId="7" borderId="20" xfId="1" applyNumberFormat="1" applyFont="1" applyFill="1" applyBorder="1" applyAlignment="1" applyProtection="1">
      <alignment horizontal="center" vertical="center" wrapText="1"/>
    </xf>
    <xf numFmtId="3" fontId="27" fillId="7" borderId="23" xfId="1" applyNumberFormat="1" applyFont="1" applyFill="1" applyBorder="1" applyAlignment="1" applyProtection="1">
      <alignment horizontal="center" vertical="center" wrapText="1"/>
    </xf>
    <xf numFmtId="0" fontId="2" fillId="0" borderId="0" xfId="0" applyFont="1" applyAlignment="1">
      <alignment horizontal="left"/>
    </xf>
    <xf numFmtId="0" fontId="28" fillId="8" borderId="0" xfId="0" applyFont="1" applyFill="1" applyAlignment="1">
      <alignment vertical="center"/>
    </xf>
    <xf numFmtId="0" fontId="9" fillId="4" borderId="0" xfId="0" applyFont="1" applyFill="1" applyAlignment="1">
      <alignment horizontal="left" vertical="center"/>
    </xf>
    <xf numFmtId="0" fontId="2" fillId="0" borderId="0" xfId="0" applyFont="1"/>
    <xf numFmtId="0" fontId="41" fillId="10" borderId="0" xfId="0" applyFont="1" applyFill="1" applyAlignment="1">
      <alignment vertical="center"/>
    </xf>
    <xf numFmtId="0" fontId="28" fillId="4" borderId="0" xfId="0" applyFont="1" applyFill="1"/>
    <xf numFmtId="4" fontId="5" fillId="4" borderId="26" xfId="0" applyNumberFormat="1" applyFont="1" applyFill="1" applyBorder="1"/>
    <xf numFmtId="4" fontId="8" fillId="4" borderId="19" xfId="0" applyNumberFormat="1" applyFont="1" applyFill="1" applyBorder="1"/>
    <xf numFmtId="3" fontId="16" fillId="5" borderId="27" xfId="0" applyNumberFormat="1" applyFont="1" applyFill="1" applyBorder="1" applyProtection="1">
      <protection locked="0"/>
    </xf>
    <xf numFmtId="0" fontId="14" fillId="0" borderId="0" xfId="0" applyFont="1" applyAlignment="1">
      <alignment vertical="center"/>
    </xf>
    <xf numFmtId="3" fontId="30" fillId="7" borderId="31" xfId="1" applyNumberFormat="1" applyFont="1" applyFill="1" applyBorder="1" applyAlignment="1" applyProtection="1">
      <alignment horizontal="center" vertical="center" wrapText="1"/>
    </xf>
    <xf numFmtId="3" fontId="30" fillId="7" borderId="23" xfId="1" applyNumberFormat="1" applyFont="1" applyFill="1" applyBorder="1" applyAlignment="1" applyProtection="1">
      <alignment horizontal="center" vertical="center" wrapText="1"/>
    </xf>
    <xf numFmtId="4" fontId="8" fillId="4" borderId="13" xfId="0" applyNumberFormat="1" applyFont="1" applyFill="1" applyBorder="1"/>
    <xf numFmtId="3" fontId="2" fillId="7" borderId="3" xfId="1" applyNumberFormat="1" applyFont="1" applyFill="1" applyBorder="1" applyAlignment="1" applyProtection="1">
      <alignment horizontal="center" vertical="center" wrapText="1"/>
    </xf>
    <xf numFmtId="3" fontId="30" fillId="7" borderId="20" xfId="1" applyNumberFormat="1" applyFont="1" applyFill="1" applyBorder="1" applyAlignment="1" applyProtection="1">
      <alignment horizontal="center" vertical="center" wrapText="1"/>
    </xf>
    <xf numFmtId="38" fontId="5" fillId="5" borderId="5" xfId="1" applyNumberFormat="1" applyFont="1" applyFill="1" applyBorder="1" applyAlignment="1" applyProtection="1">
      <alignment vertical="top"/>
      <protection locked="0"/>
    </xf>
    <xf numFmtId="38" fontId="8" fillId="4" borderId="14" xfId="1" applyNumberFormat="1" applyFont="1" applyFill="1" applyBorder="1" applyAlignment="1" applyProtection="1">
      <alignment horizontal="center"/>
    </xf>
    <xf numFmtId="38" fontId="8" fillId="4" borderId="16" xfId="1" applyNumberFormat="1" applyFont="1" applyFill="1" applyBorder="1" applyAlignment="1" applyProtection="1">
      <alignment horizontal="center"/>
    </xf>
    <xf numFmtId="38" fontId="8" fillId="4" borderId="22" xfId="1" applyNumberFormat="1" applyFont="1" applyFill="1" applyBorder="1" applyAlignment="1" applyProtection="1">
      <alignment horizontal="center"/>
    </xf>
    <xf numFmtId="3" fontId="2" fillId="7" borderId="5" xfId="1" applyNumberFormat="1" applyFont="1" applyFill="1" applyBorder="1" applyAlignment="1" applyProtection="1">
      <alignment horizontal="center" vertical="center" wrapText="1"/>
    </xf>
    <xf numFmtId="3" fontId="27" fillId="7" borderId="6" xfId="1" applyNumberFormat="1" applyFont="1" applyFill="1" applyBorder="1" applyAlignment="1" applyProtection="1">
      <alignment horizontal="center" vertical="center" wrapText="1"/>
    </xf>
    <xf numFmtId="3" fontId="26" fillId="0" borderId="0" xfId="1" applyNumberFormat="1" applyFont="1" applyFill="1" applyBorder="1" applyAlignment="1" applyProtection="1">
      <alignment horizontal="center" vertical="center" wrapText="1"/>
    </xf>
    <xf numFmtId="0" fontId="29" fillId="9" borderId="22"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29" fillId="9" borderId="18" xfId="0" applyFont="1" applyFill="1" applyBorder="1" applyAlignment="1">
      <alignment horizontal="center" vertical="center" wrapText="1"/>
    </xf>
    <xf numFmtId="0" fontId="29" fillId="9" borderId="25" xfId="0" applyFont="1" applyFill="1" applyBorder="1" applyAlignment="1">
      <alignment horizontal="center" vertical="center" wrapText="1"/>
    </xf>
    <xf numFmtId="0" fontId="2" fillId="7" borderId="28" xfId="0" applyFont="1" applyFill="1" applyBorder="1" applyAlignment="1">
      <alignment horizontal="center" vertical="center" wrapText="1"/>
    </xf>
    <xf numFmtId="0" fontId="2" fillId="7" borderId="3" xfId="0" applyFont="1" applyFill="1" applyBorder="1" applyAlignment="1">
      <alignment horizontal="left" vertical="center" wrapText="1"/>
    </xf>
    <xf numFmtId="0" fontId="2" fillId="7" borderId="3" xfId="0" applyFont="1" applyFill="1" applyBorder="1" applyAlignment="1">
      <alignment horizontal="center" vertical="center" wrapText="1"/>
    </xf>
    <xf numFmtId="0" fontId="2" fillId="7" borderId="3" xfId="0" applyFont="1" applyFill="1" applyBorder="1" applyAlignment="1">
      <alignment horizontal="left" vertical="center"/>
    </xf>
    <xf numFmtId="0" fontId="2" fillId="7" borderId="3" xfId="0" applyFont="1" applyFill="1" applyBorder="1" applyAlignment="1">
      <alignment horizontal="center" vertical="center"/>
    </xf>
    <xf numFmtId="3" fontId="2" fillId="7" borderId="5" xfId="1" applyNumberFormat="1" applyFont="1" applyFill="1" applyBorder="1" applyAlignment="1" applyProtection="1">
      <alignment horizontal="left" vertical="center" wrapText="1"/>
    </xf>
    <xf numFmtId="3" fontId="2" fillId="7" borderId="1" xfId="1" applyNumberFormat="1" applyFont="1" applyFill="1" applyBorder="1" applyAlignment="1" applyProtection="1">
      <alignment horizontal="left" vertical="center" wrapText="1"/>
    </xf>
    <xf numFmtId="3" fontId="2" fillId="7" borderId="26" xfId="1" applyNumberFormat="1" applyFont="1" applyFill="1" applyBorder="1" applyAlignment="1" applyProtection="1">
      <alignment horizontal="center" vertical="center" wrapText="1"/>
    </xf>
    <xf numFmtId="3" fontId="2" fillId="7" borderId="6" xfId="1" applyNumberFormat="1" applyFont="1" applyFill="1" applyBorder="1" applyAlignment="1" applyProtection="1">
      <alignment horizontal="center" vertical="center" wrapText="1"/>
    </xf>
    <xf numFmtId="3" fontId="2" fillId="7" borderId="23" xfId="1" applyNumberFormat="1" applyFont="1" applyFill="1" applyBorder="1" applyAlignment="1" applyProtection="1">
      <alignment horizontal="center" vertical="center" wrapText="1"/>
    </xf>
    <xf numFmtId="0" fontId="2" fillId="7" borderId="20" xfId="0" applyFont="1" applyFill="1" applyBorder="1" applyAlignment="1">
      <alignment horizontal="center" vertical="center" wrapText="1"/>
    </xf>
    <xf numFmtId="0" fontId="2" fillId="7" borderId="5"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2" fillId="7" borderId="5" xfId="0" applyFont="1" applyFill="1" applyBorder="1" applyAlignment="1">
      <alignment horizontal="left" vertical="center"/>
    </xf>
    <xf numFmtId="0" fontId="2" fillId="7" borderId="5" xfId="0" applyFont="1" applyFill="1" applyBorder="1" applyAlignment="1">
      <alignment horizontal="center" vertical="center"/>
    </xf>
    <xf numFmtId="0" fontId="2" fillId="7" borderId="29" xfId="0" applyFont="1" applyFill="1" applyBorder="1" applyAlignment="1">
      <alignment horizontal="center" vertical="center" wrapText="1"/>
    </xf>
    <xf numFmtId="0" fontId="2" fillId="7" borderId="11" xfId="0" applyFont="1" applyFill="1" applyBorder="1" applyAlignment="1">
      <alignment horizontal="center" vertical="center" wrapText="1"/>
    </xf>
    <xf numFmtId="14" fontId="2" fillId="7" borderId="3" xfId="0" applyNumberFormat="1" applyFont="1" applyFill="1" applyBorder="1" applyAlignment="1">
      <alignment horizontal="left" vertical="center" wrapText="1"/>
    </xf>
    <xf numFmtId="0" fontId="2" fillId="7" borderId="29" xfId="0" applyFont="1" applyFill="1" applyBorder="1" applyAlignment="1">
      <alignment horizontal="left" vertical="center" wrapText="1"/>
    </xf>
    <xf numFmtId="0" fontId="2" fillId="7" borderId="12" xfId="0" applyFont="1" applyFill="1" applyBorder="1" applyAlignment="1">
      <alignment horizontal="center" vertical="center" wrapText="1"/>
    </xf>
    <xf numFmtId="0" fontId="2" fillId="7" borderId="23" xfId="0" applyFont="1" applyFill="1" applyBorder="1" applyAlignment="1">
      <alignment horizontal="center" vertical="center" wrapText="1"/>
    </xf>
    <xf numFmtId="0" fontId="39" fillId="11" borderId="12" xfId="0" applyFont="1" applyFill="1" applyBorder="1" applyAlignment="1" applyProtection="1">
      <alignment horizontal="left" vertical="center"/>
      <protection locked="0"/>
    </xf>
    <xf numFmtId="3" fontId="26" fillId="0" borderId="0" xfId="1" applyNumberFormat="1" applyFont="1" applyFill="1" applyBorder="1" applyAlignment="1" applyProtection="1">
      <alignment horizontal="center" vertical="center" wrapText="1"/>
    </xf>
    <xf numFmtId="0" fontId="29" fillId="9" borderId="22" xfId="0" applyFont="1" applyFill="1" applyBorder="1" applyAlignment="1">
      <alignment horizontal="center" vertical="center" wrapText="1"/>
    </xf>
    <xf numFmtId="0" fontId="29" fillId="9" borderId="17" xfId="0" applyFont="1" applyFill="1" applyBorder="1" applyAlignment="1">
      <alignment horizontal="center" vertical="center" wrapText="1"/>
    </xf>
    <xf numFmtId="0" fontId="29" fillId="9" borderId="18" xfId="0" applyFont="1" applyFill="1" applyBorder="1" applyAlignment="1">
      <alignment horizontal="center" vertical="center" wrapText="1"/>
    </xf>
    <xf numFmtId="0" fontId="33" fillId="7" borderId="0" xfId="0" applyFont="1" applyFill="1" applyAlignment="1">
      <alignment horizontal="left" vertical="top" wrapText="1"/>
    </xf>
    <xf numFmtId="0" fontId="9" fillId="4" borderId="12" xfId="0" applyFont="1" applyFill="1" applyBorder="1" applyAlignment="1">
      <alignment horizontal="left" vertical="center"/>
    </xf>
    <xf numFmtId="0" fontId="36" fillId="9" borderId="14" xfId="0" applyFont="1" applyFill="1" applyBorder="1" applyAlignment="1">
      <alignment horizontal="center" vertical="center"/>
    </xf>
    <xf numFmtId="0" fontId="36" fillId="9" borderId="17" xfId="0" applyFont="1" applyFill="1" applyBorder="1" applyAlignment="1">
      <alignment horizontal="center" vertical="center"/>
    </xf>
    <xf numFmtId="0" fontId="36" fillId="9" borderId="18" xfId="0" applyFont="1" applyFill="1" applyBorder="1" applyAlignment="1">
      <alignment horizontal="center" vertical="center"/>
    </xf>
    <xf numFmtId="0" fontId="31" fillId="9" borderId="14" xfId="0" applyFont="1" applyFill="1" applyBorder="1" applyAlignment="1">
      <alignment horizontal="center" vertical="center" wrapText="1"/>
    </xf>
    <xf numFmtId="0" fontId="31" fillId="9" borderId="17" xfId="0" applyFont="1" applyFill="1" applyBorder="1" applyAlignment="1">
      <alignment horizontal="center" vertical="center" wrapText="1"/>
    </xf>
    <xf numFmtId="0" fontId="31" fillId="9" borderId="18" xfId="0" applyFont="1" applyFill="1" applyBorder="1" applyAlignment="1">
      <alignment horizontal="center" vertical="center" wrapText="1"/>
    </xf>
    <xf numFmtId="0" fontId="16" fillId="4" borderId="6" xfId="0" applyFont="1" applyFill="1" applyBorder="1" applyAlignment="1">
      <alignment vertical="top" wrapText="1"/>
    </xf>
    <xf numFmtId="0" fontId="16" fillId="4" borderId="7" xfId="0" applyFont="1" applyFill="1" applyBorder="1" applyAlignment="1">
      <alignment vertical="top" wrapText="1"/>
    </xf>
    <xf numFmtId="0" fontId="29" fillId="9" borderId="25" xfId="0" applyFont="1" applyFill="1" applyBorder="1" applyAlignment="1">
      <alignment horizontal="center" vertical="center" wrapText="1"/>
    </xf>
    <xf numFmtId="0" fontId="31" fillId="9" borderId="30" xfId="0" applyFont="1" applyFill="1" applyBorder="1" applyAlignment="1">
      <alignment horizontal="center" vertical="center" wrapText="1"/>
    </xf>
    <xf numFmtId="0" fontId="31" fillId="9" borderId="0" xfId="0" applyFont="1" applyFill="1" applyAlignment="1">
      <alignment horizontal="center" vertical="center" wrapText="1"/>
    </xf>
    <xf numFmtId="0" fontId="36" fillId="9" borderId="19" xfId="0" applyFont="1" applyFill="1" applyBorder="1" applyAlignment="1">
      <alignment horizontal="center" vertical="center" wrapText="1"/>
    </xf>
    <xf numFmtId="0" fontId="36" fillId="9" borderId="15" xfId="0" applyFont="1" applyFill="1" applyBorder="1" applyAlignment="1">
      <alignment horizontal="center" vertical="center" wrapText="1"/>
    </xf>
    <xf numFmtId="0" fontId="36" fillId="9" borderId="16" xfId="0" applyFont="1" applyFill="1" applyBorder="1" applyAlignment="1">
      <alignment horizontal="center" vertical="center" wrapText="1"/>
    </xf>
    <xf numFmtId="0" fontId="8" fillId="3" borderId="6" xfId="0" applyFont="1" applyFill="1" applyBorder="1" applyAlignment="1">
      <alignment horizontal="left"/>
    </xf>
    <xf numFmtId="0" fontId="8" fillId="3" borderId="7" xfId="0" applyFont="1" applyFill="1" applyBorder="1" applyAlignment="1">
      <alignment horizontal="left"/>
    </xf>
  </cellXfs>
  <cellStyles count="13">
    <cellStyle name="Comma" xfId="1" builtinId="3"/>
    <cellStyle name="Comma 2" xfId="2" xr:uid="{00000000-0005-0000-0000-000001000000}"/>
    <cellStyle name="Comma 3" xfId="7" xr:uid="{00000000-0005-0000-0000-000002000000}"/>
    <cellStyle name="Currency 2" xfId="8" xr:uid="{00000000-0005-0000-0000-000004000000}"/>
    <cellStyle name="Normal" xfId="0" builtinId="0"/>
    <cellStyle name="Normal 2" xfId="10" xr:uid="{00000000-0005-0000-0000-000006000000}"/>
    <cellStyle name="Normal 3" xfId="6" xr:uid="{00000000-0005-0000-0000-000007000000}"/>
    <cellStyle name="Normal 4" xfId="11" xr:uid="{EE612C2B-3F54-43B8-BDAD-D07E1567FEE1}"/>
    <cellStyle name="Normal 5" xfId="12" xr:uid="{F8968478-67B6-49B8-A2EC-F73A6C97A5D5}"/>
    <cellStyle name="Normal 7" xfId="4" xr:uid="{00000000-0005-0000-0000-000008000000}"/>
    <cellStyle name="Normal 8" xfId="5" xr:uid="{00000000-0005-0000-0000-000009000000}"/>
    <cellStyle name="Percent" xfId="3" builtinId="5"/>
    <cellStyle name="Percent 2" xfId="9" xr:uid="{00000000-0005-0000-0000-00000B000000}"/>
  </cellStyles>
  <dxfs count="4">
    <dxf>
      <font>
        <b val="0"/>
        <i/>
        <strike/>
      </font>
      <fill>
        <patternFill>
          <bgColor theme="0" tint="-0.14996795556505021"/>
        </patternFill>
      </fill>
    </dxf>
    <dxf>
      <font>
        <b val="0"/>
        <i/>
        <strike/>
      </font>
      <fill>
        <patternFill>
          <bgColor theme="0" tint="-0.14996795556505021"/>
        </patternFill>
      </fill>
    </dxf>
    <dxf>
      <font>
        <b val="0"/>
        <i/>
        <strike/>
      </font>
    </dxf>
    <dxf>
      <font>
        <b val="0"/>
        <i/>
        <strike/>
      </font>
    </dxf>
  </dxfs>
  <tableStyles count="0" defaultTableStyle="TableStyleMedium2" defaultPivotStyle="PivotStyleLight16"/>
  <colors>
    <mruColors>
      <color rgb="FF31869B"/>
      <color rgb="FFFFFF99"/>
      <color rgb="FFE3DAC9"/>
      <color rgb="FFFFFFA7"/>
      <color rgb="FF71CD73"/>
      <color rgb="FFAFDC7E"/>
      <color rgb="FFDAEFC3"/>
      <color rgb="FFFF9797"/>
      <color rgb="FF43CEFF"/>
      <color rgb="FFFF5B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211454</xdr:colOff>
      <xdr:row>10</xdr:row>
      <xdr:rowOff>57149</xdr:rowOff>
    </xdr:from>
    <xdr:to>
      <xdr:col>11</xdr:col>
      <xdr:colOff>588645</xdr:colOff>
      <xdr:row>43</xdr:row>
      <xdr:rowOff>150496</xdr:rowOff>
    </xdr:to>
    <xdr:sp macro="" textlink="">
      <xdr:nvSpPr>
        <xdr:cNvPr id="2" name="TextBox 1">
          <a:extLst>
            <a:ext uri="{FF2B5EF4-FFF2-40B4-BE49-F238E27FC236}">
              <a16:creationId xmlns:a16="http://schemas.microsoft.com/office/drawing/2014/main" id="{D75DF79E-D329-4A57-AE49-16E544151320}"/>
            </a:ext>
          </a:extLst>
        </xdr:cNvPr>
        <xdr:cNvSpPr txBox="1"/>
      </xdr:nvSpPr>
      <xdr:spPr>
        <a:xfrm>
          <a:off x="211454" y="2028824"/>
          <a:ext cx="8216266" cy="63798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b="1">
              <a:solidFill>
                <a:srgbClr val="FF0000"/>
              </a:solidFill>
              <a:effectLst/>
              <a:latin typeface="+mn-lt"/>
              <a:ea typeface="+mn-ea"/>
              <a:cs typeface="+mn-cs"/>
            </a:rPr>
            <a:t>Instruction</a:t>
          </a:r>
          <a:r>
            <a:rPr lang="en-US" sz="2400" b="1" baseline="0">
              <a:solidFill>
                <a:srgbClr val="FF0000"/>
              </a:solidFill>
              <a:effectLst/>
              <a:latin typeface="+mn-lt"/>
              <a:ea typeface="+mn-ea"/>
              <a:cs typeface="+mn-cs"/>
            </a:rPr>
            <a:t>s for completing Attachment C1</a:t>
          </a:r>
          <a:endParaRPr lang="en-US" sz="2400">
            <a:solidFill>
              <a:srgbClr val="FF0000"/>
            </a:solidFill>
            <a:effectLst/>
          </a:endParaRPr>
        </a:p>
        <a:p>
          <a:r>
            <a:rPr lang="en-US" sz="1100" baseline="0">
              <a:solidFill>
                <a:srgbClr val="FF0000"/>
              </a:solidFill>
            </a:rPr>
            <a:t>1) All yellow cells must be filled by Proposer. Failure to provide required information may result in rejection of the Proposal as non-responsive.</a:t>
          </a:r>
        </a:p>
        <a:p>
          <a:endParaRPr lang="en-US" sz="1100" baseline="0"/>
        </a:p>
        <a:p>
          <a:r>
            <a:rPr lang="en-US" sz="1100" b="1" baseline="0"/>
            <a:t>General instructions:</a:t>
          </a:r>
          <a:endParaRPr lang="en-US" sz="1100" baseline="0"/>
        </a:p>
        <a:p>
          <a:r>
            <a:rPr lang="en-US" sz="1100" baseline="0"/>
            <a:t> 1) Complete one Attachment C1 for each region for which your are submitting a proposal.</a:t>
          </a:r>
          <a:endParaRPr lang="en-US" sz="1100" baseline="0">
            <a:solidFill>
              <a:srgbClr val="FF0000"/>
            </a:solidFill>
          </a:endParaRPr>
        </a:p>
        <a:p>
          <a:r>
            <a:rPr lang="en-US" sz="1100" baseline="0"/>
            <a:t> 2) Fill in ALL yellow cells.</a:t>
          </a:r>
        </a:p>
        <a:p>
          <a:r>
            <a:rPr lang="en-US" sz="1100" baseline="0"/>
            <a:t> 3) Do NOT alter gray cells. </a:t>
          </a:r>
        </a:p>
        <a:p>
          <a:r>
            <a:rPr lang="en-US" sz="1100" baseline="0"/>
            <a:t> 4) Instructions and notes for each worksheet are shown at the top of the worksheet.</a:t>
          </a:r>
        </a:p>
        <a:p>
          <a:r>
            <a:rPr lang="en-US" sz="1100" baseline="0"/>
            <a:t> </a:t>
          </a:r>
        </a:p>
        <a:p>
          <a:r>
            <a:rPr lang="en-US" sz="1100" b="1" baseline="0"/>
            <a:t>Steps for completing Attachment C1:</a:t>
          </a:r>
          <a:endParaRPr lang="en-US" sz="1100" baseline="0"/>
        </a:p>
        <a:p>
          <a:r>
            <a:rPr lang="en-US" sz="1100" baseline="0"/>
            <a:t>   1) Review the information provided in the Site Data worksheet and Existing Generator Details worksheet to inform your Proposal.</a:t>
          </a:r>
        </a:p>
        <a:p>
          <a:r>
            <a:rPr lang="en-US" sz="1100" baseline="0"/>
            <a:t>   2) Complete ALL required information in the System Specification PV-Only worksheet and System Specification PV+BESS worksheet as indicated by the yellow cells.</a:t>
          </a:r>
        </a:p>
        <a:p>
          <a:endParaRPr lang="en-US" sz="1100" baseline="0"/>
        </a:p>
        <a:p>
          <a:r>
            <a:rPr lang="en-US" sz="1100" b="1" baseline="0"/>
            <a:t>Questions regarding completing Attachment C1, the Project, or the RFP:</a:t>
          </a:r>
        </a:p>
        <a:p>
          <a:r>
            <a:rPr lang="en-US" sz="1100">
              <a:solidFill>
                <a:schemeClr val="dk1"/>
              </a:solidFill>
              <a:effectLst/>
              <a:latin typeface="+mn-lt"/>
              <a:ea typeface="+mn-ea"/>
              <a:cs typeface="+mn-cs"/>
            </a:rPr>
            <a:t>Questions concerning how to fill out Attachment C1 or those that pertain generally to the Project, RFP, or Proposal must be emailed to the address specified in the RFP, BEFORE the due date and time for RFP questions submission. Questions submitted after the published due date and time may not be answered, however, if at any time you find some part of the spreadsheet is not working properly please notify the Judicial Council through the channels outlined in the RFP. The spreadsheet is locked. Attempts to unlock the spreadsheet or modify its functions are grounds for disqualification of the Proposer.</a:t>
          </a:r>
        </a:p>
        <a:p>
          <a:endParaRPr lang="en-US" sz="1100">
            <a:solidFill>
              <a:schemeClr val="dk1"/>
            </a:solidFill>
            <a:effectLst/>
            <a:latin typeface="+mn-lt"/>
            <a:ea typeface="+mn-ea"/>
            <a:cs typeface="+mn-cs"/>
          </a:endParaRPr>
        </a:p>
      </xdr:txBody>
    </xdr:sp>
    <xdr:clientData/>
  </xdr:twoCellAnchor>
  <xdr:twoCellAnchor editAs="oneCell">
    <xdr:from>
      <xdr:col>1</xdr:col>
      <xdr:colOff>26670</xdr:colOff>
      <xdr:row>0</xdr:row>
      <xdr:rowOff>57150</xdr:rowOff>
    </xdr:from>
    <xdr:to>
      <xdr:col>2</xdr:col>
      <xdr:colOff>314100</xdr:colOff>
      <xdr:row>5</xdr:row>
      <xdr:rowOff>131445</xdr:rowOff>
    </xdr:to>
    <xdr:pic>
      <xdr:nvPicPr>
        <xdr:cNvPr id="3" name="Picture 2">
          <a:extLst>
            <a:ext uri="{FF2B5EF4-FFF2-40B4-BE49-F238E27FC236}">
              <a16:creationId xmlns:a16="http://schemas.microsoft.com/office/drawing/2014/main" id="{46BC9325-031E-4719-A2B9-DD3841698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57150"/>
          <a:ext cx="1087530" cy="1093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8190B-EED6-4C1D-9624-A2F949B1E349}">
  <sheetPr>
    <pageSetUpPr fitToPage="1"/>
  </sheetPr>
  <dimension ref="B2:H12"/>
  <sheetViews>
    <sheetView showGridLines="0" workbookViewId="0">
      <selection activeCell="C10" sqref="C10:E10"/>
    </sheetView>
  </sheetViews>
  <sheetFormatPr defaultColWidth="8.6640625" defaultRowHeight="15" x14ac:dyDescent="0.2"/>
  <cols>
    <col min="1" max="1" width="3.21875" customWidth="1"/>
    <col min="2" max="2" width="9.44140625" customWidth="1"/>
    <col min="3" max="3" width="11.77734375" customWidth="1"/>
  </cols>
  <sheetData>
    <row r="2" spans="2:8" ht="15.75" x14ac:dyDescent="0.25">
      <c r="B2" s="25"/>
    </row>
    <row r="3" spans="2:8" ht="20.25" x14ac:dyDescent="0.3">
      <c r="E3" s="99" t="s">
        <v>0</v>
      </c>
      <c r="F3" s="99"/>
      <c r="G3" s="99"/>
      <c r="H3" s="99"/>
    </row>
    <row r="7" spans="2:8" ht="15.75" x14ac:dyDescent="0.25">
      <c r="B7" s="25" t="s">
        <v>1</v>
      </c>
    </row>
    <row r="8" spans="2:8" ht="15.75" x14ac:dyDescent="0.25">
      <c r="B8" s="25"/>
    </row>
    <row r="9" spans="2:8" ht="15.75" x14ac:dyDescent="0.25">
      <c r="B9" s="25" t="s">
        <v>2</v>
      </c>
      <c r="C9" s="25" t="s">
        <v>3</v>
      </c>
    </row>
    <row r="10" spans="2:8" ht="15.75" x14ac:dyDescent="0.25">
      <c r="B10" s="25" t="s">
        <v>4</v>
      </c>
      <c r="C10" s="149"/>
      <c r="D10" s="149"/>
      <c r="E10" s="149"/>
    </row>
    <row r="12" spans="2:8" ht="15.75" x14ac:dyDescent="0.25">
      <c r="B12" s="25"/>
    </row>
  </sheetData>
  <sheetProtection algorithmName="SHA-512" hashValue="i6it+qmUy4FQTxROmsGGPTVKvPtZWFUzn12bjIOOKa5W0abCM3/QlivxEsxCPDm/2tuXhnKhfu8QVLBQAv+N0Q==" saltValue="0cqYURLbNaDgyCoMgJA/3A==" spinCount="100000" sheet="1" objects="1" formatColumns="0" formatRows="0"/>
  <mergeCells count="1">
    <mergeCell ref="C10:E10"/>
  </mergeCells>
  <pageMargins left="0.7" right="0.7" top="0.75" bottom="0.75" header="0.3" footer="0.3"/>
  <pageSetup scale="80" orientation="landscape" r:id="rId1"/>
  <headerFooter>
    <oddFooter>&amp;L&amp;K000000&amp;D&amp;R&amp;10&amp;K000000&amp;A |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G43"/>
  <sheetViews>
    <sheetView showGridLines="0" tabSelected="1" zoomScaleNormal="100" workbookViewId="0">
      <pane xSplit="3" ySplit="6" topLeftCell="Q7" activePane="bottomRight" state="frozen"/>
      <selection pane="topRight" activeCell="D1" sqref="D1"/>
      <selection pane="bottomLeft" activeCell="A6" sqref="A6"/>
      <selection pane="bottomRight"/>
    </sheetView>
  </sheetViews>
  <sheetFormatPr defaultColWidth="8.6640625" defaultRowHeight="15" x14ac:dyDescent="0.2"/>
  <cols>
    <col min="1" max="1" width="8.6640625" style="29" customWidth="1"/>
    <col min="2" max="2" width="29.77734375" style="34" bestFit="1" customWidth="1"/>
    <col min="3" max="3" width="5.88671875" style="34" bestFit="1" customWidth="1"/>
    <col min="4" max="4" width="42.6640625" style="34" customWidth="1"/>
    <col min="5" max="5" width="21.77734375" style="34" customWidth="1"/>
    <col min="6" max="6" width="15.21875" style="34" customWidth="1"/>
    <col min="7" max="7" width="20.109375" style="29" customWidth="1"/>
    <col min="8" max="8" width="23.77734375" style="29" customWidth="1"/>
    <col min="9" max="9" width="19.21875" style="29" customWidth="1"/>
    <col min="10" max="10" width="14.6640625" style="29" customWidth="1"/>
    <col min="11" max="13" width="14.5546875" style="29" customWidth="1"/>
    <col min="14" max="14" width="10.5546875" style="29" customWidth="1"/>
    <col min="15" max="15" width="18.33203125" style="29" customWidth="1"/>
    <col min="16" max="16" width="25.77734375" style="29" bestFit="1" customWidth="1"/>
    <col min="17" max="17" width="45" style="29" customWidth="1"/>
    <col min="18" max="19" width="8.109375" style="29" customWidth="1"/>
    <col min="20" max="20" width="15.21875" style="29" customWidth="1"/>
    <col min="21" max="21" width="23" style="29" customWidth="1"/>
    <col min="22" max="25" width="8.6640625" style="29" customWidth="1"/>
    <col min="26" max="26" width="8.6640625" style="29"/>
    <col min="27" max="27" width="8.6640625" style="29" hidden="1" customWidth="1"/>
    <col min="28" max="16384" width="8.6640625" style="29"/>
  </cols>
  <sheetData>
    <row r="1" spans="1:33" ht="28.5" x14ac:dyDescent="0.2">
      <c r="A1" s="111" t="s">
        <v>5</v>
      </c>
    </row>
    <row r="2" spans="1:33" ht="21" x14ac:dyDescent="0.2">
      <c r="A2" s="30" t="s">
        <v>1</v>
      </c>
      <c r="B2" s="31"/>
      <c r="C2" s="31"/>
      <c r="D2" s="31"/>
      <c r="E2" s="31"/>
      <c r="F2" s="31"/>
      <c r="G2" s="53"/>
      <c r="H2" s="32"/>
      <c r="I2" s="33"/>
      <c r="J2" s="33"/>
      <c r="K2" s="33"/>
      <c r="L2" s="33"/>
      <c r="M2" s="33"/>
      <c r="N2" s="33"/>
      <c r="O2" s="33"/>
      <c r="P2" s="33"/>
      <c r="Q2" s="33"/>
      <c r="R2" s="33"/>
      <c r="S2" s="33"/>
      <c r="T2" s="53"/>
      <c r="U2" s="53"/>
      <c r="V2" s="53"/>
      <c r="W2" s="53"/>
      <c r="X2" s="53"/>
      <c r="Y2" s="53"/>
      <c r="Z2" s="53"/>
      <c r="AA2" s="53"/>
      <c r="AB2" s="35"/>
      <c r="AC2" s="53"/>
      <c r="AD2" s="53"/>
      <c r="AE2" s="53"/>
      <c r="AF2" s="53"/>
      <c r="AG2" s="53"/>
    </row>
    <row r="3" spans="1:33" ht="15.75" x14ac:dyDescent="0.2">
      <c r="A3" s="82" t="s">
        <v>2</v>
      </c>
      <c r="B3" s="83" t="str">
        <f>Instructions!$C$9</f>
        <v>SRO1</v>
      </c>
      <c r="C3" s="27"/>
      <c r="D3" s="27"/>
      <c r="E3" s="27"/>
      <c r="F3" s="27"/>
      <c r="G3" s="28"/>
      <c r="H3" s="28"/>
      <c r="I3" s="28"/>
      <c r="J3" s="28"/>
      <c r="K3" s="28"/>
      <c r="L3" s="28"/>
      <c r="M3" s="28"/>
      <c r="N3" s="28"/>
      <c r="O3" s="28"/>
      <c r="P3" s="28"/>
      <c r="Q3" s="28"/>
      <c r="R3" s="28"/>
      <c r="S3" s="28"/>
      <c r="T3" s="28"/>
      <c r="U3" s="28"/>
      <c r="V3" s="28"/>
      <c r="W3" s="28"/>
      <c r="X3" s="28"/>
      <c r="Y3" s="28"/>
      <c r="Z3" s="28"/>
      <c r="AA3" s="28"/>
      <c r="AB3" s="35"/>
      <c r="AC3" s="28"/>
      <c r="AD3" s="28"/>
      <c r="AE3" s="28"/>
      <c r="AF3" s="28"/>
      <c r="AG3" s="28"/>
    </row>
    <row r="4" spans="1:33" ht="16.5" thickBot="1" x14ac:dyDescent="0.25">
      <c r="A4" s="82" t="s">
        <v>4</v>
      </c>
      <c r="B4" s="104">
        <f>Instructions!$C$10</f>
        <v>0</v>
      </c>
      <c r="D4" s="27"/>
      <c r="E4" s="27"/>
      <c r="F4" s="27"/>
      <c r="G4" s="28"/>
      <c r="H4" s="28"/>
      <c r="I4" s="28"/>
      <c r="J4" s="28"/>
      <c r="K4" s="28"/>
      <c r="L4" s="28"/>
      <c r="M4" s="28"/>
      <c r="N4" s="28"/>
      <c r="O4" s="28"/>
      <c r="P4" s="28"/>
      <c r="Q4" s="28"/>
      <c r="R4" s="28"/>
      <c r="S4" s="28"/>
      <c r="T4" s="28"/>
      <c r="U4" s="28"/>
      <c r="V4" s="28"/>
      <c r="W4" s="28"/>
      <c r="X4" s="28"/>
      <c r="Y4" s="28"/>
      <c r="Z4" s="28"/>
      <c r="AA4" s="28"/>
      <c r="AB4" s="35"/>
      <c r="AC4" s="28"/>
      <c r="AD4" s="28"/>
      <c r="AE4" s="28"/>
      <c r="AF4" s="28"/>
      <c r="AG4" s="28"/>
    </row>
    <row r="5" spans="1:33" ht="15.75" thickBot="1" x14ac:dyDescent="0.25">
      <c r="M5" s="45" t="s">
        <v>6</v>
      </c>
      <c r="U5" s="42" t="s">
        <v>7</v>
      </c>
      <c r="V5" s="151" t="s">
        <v>8</v>
      </c>
      <c r="W5" s="152"/>
      <c r="X5" s="152"/>
      <c r="Y5" s="152"/>
      <c r="Z5" s="153"/>
      <c r="AB5" s="35"/>
    </row>
    <row r="6" spans="1:33" s="35" customFormat="1" ht="60.75" thickBot="1" x14ac:dyDescent="0.25">
      <c r="A6" s="42" t="s">
        <v>9</v>
      </c>
      <c r="B6" s="64" t="s">
        <v>10</v>
      </c>
      <c r="C6" s="64" t="s">
        <v>11</v>
      </c>
      <c r="D6" s="64" t="s">
        <v>12</v>
      </c>
      <c r="E6" s="64" t="s">
        <v>13</v>
      </c>
      <c r="F6" s="64" t="s">
        <v>14</v>
      </c>
      <c r="G6" s="64" t="s">
        <v>15</v>
      </c>
      <c r="H6" s="64" t="s">
        <v>16</v>
      </c>
      <c r="I6" s="64" t="s">
        <v>17</v>
      </c>
      <c r="J6" s="47" t="s">
        <v>18</v>
      </c>
      <c r="K6" s="127" t="s">
        <v>19</v>
      </c>
      <c r="L6" s="64" t="s">
        <v>20</v>
      </c>
      <c r="M6" s="126" t="s">
        <v>21</v>
      </c>
      <c r="N6" s="42" t="s">
        <v>22</v>
      </c>
      <c r="O6" s="64" t="s">
        <v>23</v>
      </c>
      <c r="P6" s="64" t="s">
        <v>24</v>
      </c>
      <c r="Q6" s="125" t="s">
        <v>25</v>
      </c>
      <c r="R6" s="45" t="s">
        <v>26</v>
      </c>
      <c r="S6" s="45" t="s">
        <v>27</v>
      </c>
      <c r="T6" s="42" t="s">
        <v>28</v>
      </c>
      <c r="U6" s="127" t="s">
        <v>29</v>
      </c>
      <c r="V6" s="64" t="s">
        <v>30</v>
      </c>
      <c r="W6" s="124" t="s">
        <v>31</v>
      </c>
      <c r="X6" s="124" t="s">
        <v>32</v>
      </c>
      <c r="Y6" s="124" t="s">
        <v>33</v>
      </c>
      <c r="Z6" s="47" t="s">
        <v>34</v>
      </c>
      <c r="AA6" s="45" t="s">
        <v>35</v>
      </c>
    </row>
    <row r="7" spans="1:33" s="35" customFormat="1" ht="15" customHeight="1" x14ac:dyDescent="0.2">
      <c r="A7" s="128">
        <v>1</v>
      </c>
      <c r="B7" s="129" t="s">
        <v>36</v>
      </c>
      <c r="C7" s="130" t="s">
        <v>37</v>
      </c>
      <c r="D7" s="131" t="s">
        <v>38</v>
      </c>
      <c r="E7" s="132" t="s">
        <v>39</v>
      </c>
      <c r="F7" s="130">
        <v>3033678637</v>
      </c>
      <c r="G7" s="79" t="s">
        <v>40</v>
      </c>
      <c r="H7" s="79" t="s">
        <v>41</v>
      </c>
      <c r="I7" s="79" t="s">
        <v>42</v>
      </c>
      <c r="J7" s="80" t="s">
        <v>43</v>
      </c>
      <c r="K7" s="81">
        <v>187932.54960002314</v>
      </c>
      <c r="L7" s="72">
        <f>ROUND(0.9*K7,-3)</f>
        <v>169000</v>
      </c>
      <c r="M7" s="112">
        <v>97.6</v>
      </c>
      <c r="N7" s="100" t="s">
        <v>44</v>
      </c>
      <c r="O7" s="121">
        <v>0</v>
      </c>
      <c r="P7" s="133" t="s">
        <v>45</v>
      </c>
      <c r="Q7" s="134"/>
      <c r="R7" s="135" t="s">
        <v>46</v>
      </c>
      <c r="S7" s="135">
        <v>20</v>
      </c>
      <c r="T7" s="100" t="s">
        <v>47</v>
      </c>
      <c r="U7" s="115" t="s">
        <v>48</v>
      </c>
      <c r="V7" s="121">
        <v>99.899999999999991</v>
      </c>
      <c r="W7" s="136">
        <v>109.44</v>
      </c>
      <c r="X7" s="136">
        <v>99.168030000000002</v>
      </c>
      <c r="Y7" s="136">
        <v>232</v>
      </c>
      <c r="Z7" s="113">
        <v>70</v>
      </c>
      <c r="AA7" s="135" t="s">
        <v>44</v>
      </c>
    </row>
    <row r="8" spans="1:33" s="35" customFormat="1" ht="15" customHeight="1" x14ac:dyDescent="0.2">
      <c r="A8" s="128">
        <f t="shared" ref="A8:A15" si="0">A7+1</f>
        <v>2</v>
      </c>
      <c r="B8" s="129" t="s">
        <v>49</v>
      </c>
      <c r="C8" s="130" t="s">
        <v>50</v>
      </c>
      <c r="D8" s="131" t="s">
        <v>51</v>
      </c>
      <c r="E8" s="132" t="s">
        <v>52</v>
      </c>
      <c r="F8" s="130">
        <v>8002609713</v>
      </c>
      <c r="G8" s="79" t="s">
        <v>53</v>
      </c>
      <c r="H8" s="79" t="s">
        <v>54</v>
      </c>
      <c r="I8" s="79" t="s">
        <v>55</v>
      </c>
      <c r="J8" s="80" t="s">
        <v>43</v>
      </c>
      <c r="K8" s="81">
        <v>1475081.401200017</v>
      </c>
      <c r="L8" s="72">
        <f>ROUND(0.9*K8,-3)</f>
        <v>1328000</v>
      </c>
      <c r="M8" s="112">
        <v>420</v>
      </c>
      <c r="N8" s="100" t="s">
        <v>56</v>
      </c>
      <c r="O8" s="121" t="s">
        <v>57</v>
      </c>
      <c r="P8" s="133"/>
      <c r="Q8" s="134"/>
      <c r="R8" s="135" t="s">
        <v>46</v>
      </c>
      <c r="S8" s="135">
        <v>20</v>
      </c>
      <c r="T8" s="100" t="s">
        <v>47</v>
      </c>
      <c r="U8" s="115" t="s">
        <v>48</v>
      </c>
      <c r="V8" s="121">
        <v>233.09999999999997</v>
      </c>
      <c r="W8" s="136">
        <v>235.2</v>
      </c>
      <c r="X8" s="136">
        <v>213.12427499999998</v>
      </c>
      <c r="Y8" s="136">
        <v>928</v>
      </c>
      <c r="Z8" s="137">
        <v>280</v>
      </c>
      <c r="AA8" s="135" t="s">
        <v>44</v>
      </c>
    </row>
    <row r="9" spans="1:33" s="35" customFormat="1" ht="15" customHeight="1" x14ac:dyDescent="0.2">
      <c r="A9" s="128">
        <f t="shared" si="0"/>
        <v>3</v>
      </c>
      <c r="B9" s="129" t="s">
        <v>58</v>
      </c>
      <c r="C9" s="130" t="s">
        <v>59</v>
      </c>
      <c r="D9" s="131" t="s">
        <v>60</v>
      </c>
      <c r="E9" s="132" t="s">
        <v>52</v>
      </c>
      <c r="F9" s="130">
        <v>8004206574</v>
      </c>
      <c r="G9" s="79" t="s">
        <v>61</v>
      </c>
      <c r="H9" s="79" t="s">
        <v>54</v>
      </c>
      <c r="I9" s="79" t="s">
        <v>55</v>
      </c>
      <c r="J9" s="80" t="s">
        <v>43</v>
      </c>
      <c r="K9" s="81">
        <v>1835328.4811999293</v>
      </c>
      <c r="L9" s="72">
        <f>ROUND(0.9*K9,-3)</f>
        <v>1652000</v>
      </c>
      <c r="M9" s="112">
        <v>525</v>
      </c>
      <c r="N9" s="100" t="s">
        <v>44</v>
      </c>
      <c r="O9" s="121">
        <v>0</v>
      </c>
      <c r="P9" s="133" t="s">
        <v>62</v>
      </c>
      <c r="Q9" s="134"/>
      <c r="R9" s="135" t="s">
        <v>46</v>
      </c>
      <c r="S9" s="135">
        <v>18</v>
      </c>
      <c r="T9" s="100" t="s">
        <v>47</v>
      </c>
      <c r="U9" s="115" t="s">
        <v>48</v>
      </c>
      <c r="V9" s="121">
        <v>350</v>
      </c>
      <c r="W9" s="136">
        <v>343.68</v>
      </c>
      <c r="X9" s="136">
        <v>311.42241000000001</v>
      </c>
      <c r="Y9" s="136">
        <v>1160</v>
      </c>
      <c r="Z9" s="137">
        <v>350</v>
      </c>
      <c r="AA9" s="135" t="s">
        <v>44</v>
      </c>
    </row>
    <row r="10" spans="1:33" s="35" customFormat="1" x14ac:dyDescent="0.2">
      <c r="A10" s="128">
        <f t="shared" si="0"/>
        <v>4</v>
      </c>
      <c r="B10" s="129" t="s">
        <v>63</v>
      </c>
      <c r="C10" s="130" t="s">
        <v>64</v>
      </c>
      <c r="D10" s="131" t="s">
        <v>65</v>
      </c>
      <c r="E10" s="132" t="s">
        <v>66</v>
      </c>
      <c r="F10" s="130">
        <v>3419994289</v>
      </c>
      <c r="G10" s="79" t="s">
        <v>67</v>
      </c>
      <c r="H10" s="79" t="s">
        <v>68</v>
      </c>
      <c r="I10" s="79" t="s">
        <v>68</v>
      </c>
      <c r="J10" s="80" t="s">
        <v>43</v>
      </c>
      <c r="K10" s="81">
        <v>3483546.7799999891</v>
      </c>
      <c r="L10" s="72">
        <v>3135000</v>
      </c>
      <c r="M10" s="112">
        <v>894.67</v>
      </c>
      <c r="N10" s="100" t="s">
        <v>56</v>
      </c>
      <c r="O10" s="121" t="s">
        <v>57</v>
      </c>
      <c r="P10" s="133"/>
      <c r="Q10" s="134"/>
      <c r="R10" s="135" t="s">
        <v>69</v>
      </c>
      <c r="S10" s="135">
        <v>20</v>
      </c>
      <c r="T10" s="100" t="s">
        <v>70</v>
      </c>
      <c r="U10" s="115" t="s">
        <v>71</v>
      </c>
      <c r="V10" s="121"/>
      <c r="W10" s="136"/>
      <c r="X10" s="136"/>
      <c r="Y10" s="136"/>
      <c r="Z10" s="137"/>
      <c r="AA10" s="135" t="s">
        <v>44</v>
      </c>
    </row>
    <row r="11" spans="1:33" s="35" customFormat="1" ht="15" customHeight="1" x14ac:dyDescent="0.2">
      <c r="A11" s="128">
        <f t="shared" si="0"/>
        <v>5</v>
      </c>
      <c r="B11" s="129" t="s">
        <v>72</v>
      </c>
      <c r="C11" s="130" t="s">
        <v>73</v>
      </c>
      <c r="D11" s="131" t="s">
        <v>74</v>
      </c>
      <c r="E11" s="132" t="s">
        <v>39</v>
      </c>
      <c r="F11" s="130">
        <v>8004206765</v>
      </c>
      <c r="G11" s="79" t="s">
        <v>75</v>
      </c>
      <c r="H11" s="79" t="s">
        <v>41</v>
      </c>
      <c r="I11" s="79" t="s">
        <v>42</v>
      </c>
      <c r="J11" s="80" t="s">
        <v>43</v>
      </c>
      <c r="K11" s="81">
        <v>2738904.2412000168</v>
      </c>
      <c r="L11" s="72">
        <f t="shared" ref="L11:L15" si="1">ROUND(0.9*K11,-3)</f>
        <v>2465000</v>
      </c>
      <c r="M11" s="112">
        <v>668.16000000000008</v>
      </c>
      <c r="N11" s="100" t="s">
        <v>56</v>
      </c>
      <c r="O11" s="121" t="s">
        <v>57</v>
      </c>
      <c r="P11" s="133"/>
      <c r="Q11" s="134"/>
      <c r="R11" s="135" t="s">
        <v>46</v>
      </c>
      <c r="S11" s="135">
        <v>20</v>
      </c>
      <c r="T11" s="116" t="s">
        <v>70</v>
      </c>
      <c r="U11" s="115" t="s">
        <v>71</v>
      </c>
      <c r="V11" s="98"/>
      <c r="W11" s="122"/>
      <c r="X11" s="122"/>
      <c r="Y11" s="122"/>
      <c r="Z11" s="101"/>
      <c r="AA11" s="135" t="s">
        <v>44</v>
      </c>
    </row>
    <row r="12" spans="1:33" s="35" customFormat="1" ht="15" customHeight="1" x14ac:dyDescent="0.2">
      <c r="A12" s="128">
        <f t="shared" si="0"/>
        <v>6</v>
      </c>
      <c r="B12" s="129" t="s">
        <v>76</v>
      </c>
      <c r="C12" s="130" t="s">
        <v>77</v>
      </c>
      <c r="D12" s="131" t="s">
        <v>78</v>
      </c>
      <c r="E12" s="132" t="s">
        <v>79</v>
      </c>
      <c r="F12" s="130" t="s">
        <v>80</v>
      </c>
      <c r="G12" s="79">
        <v>250593</v>
      </c>
      <c r="H12" s="79" t="s">
        <v>81</v>
      </c>
      <c r="I12" s="79" t="s">
        <v>81</v>
      </c>
      <c r="J12" s="80" t="s">
        <v>43</v>
      </c>
      <c r="K12" s="81">
        <v>630337.28000001016</v>
      </c>
      <c r="L12" s="72">
        <f t="shared" si="1"/>
        <v>567000</v>
      </c>
      <c r="M12" s="112">
        <v>251.84</v>
      </c>
      <c r="N12" s="100" t="s">
        <v>56</v>
      </c>
      <c r="O12" s="121" t="s">
        <v>57</v>
      </c>
      <c r="P12" s="133"/>
      <c r="Q12" s="134"/>
      <c r="R12" s="135" t="s">
        <v>69</v>
      </c>
      <c r="S12" s="135">
        <v>20</v>
      </c>
      <c r="T12" s="100" t="s">
        <v>70</v>
      </c>
      <c r="U12" s="115" t="s">
        <v>71</v>
      </c>
      <c r="V12" s="121"/>
      <c r="W12" s="136"/>
      <c r="X12" s="136"/>
      <c r="Y12" s="136"/>
      <c r="Z12" s="137"/>
      <c r="AA12" s="135" t="s">
        <v>44</v>
      </c>
    </row>
    <row r="13" spans="1:33" s="35" customFormat="1" ht="15" customHeight="1" x14ac:dyDescent="0.2">
      <c r="A13" s="138">
        <f t="shared" si="0"/>
        <v>7</v>
      </c>
      <c r="B13" s="139" t="s">
        <v>82</v>
      </c>
      <c r="C13" s="140" t="s">
        <v>83</v>
      </c>
      <c r="D13" s="141" t="s">
        <v>84</v>
      </c>
      <c r="E13" s="142" t="s">
        <v>39</v>
      </c>
      <c r="F13" s="130">
        <v>8004193001</v>
      </c>
      <c r="G13" s="79" t="s">
        <v>85</v>
      </c>
      <c r="H13" s="79" t="s">
        <v>41</v>
      </c>
      <c r="I13" s="79" t="s">
        <v>42</v>
      </c>
      <c r="J13" s="80" t="s">
        <v>43</v>
      </c>
      <c r="K13" s="81">
        <v>100657.53200001104</v>
      </c>
      <c r="L13" s="72">
        <f t="shared" si="1"/>
        <v>91000</v>
      </c>
      <c r="M13" s="112">
        <v>33.199999999999996</v>
      </c>
      <c r="N13" s="100" t="s">
        <v>44</v>
      </c>
      <c r="O13" s="121">
        <v>0</v>
      </c>
      <c r="P13" s="133" t="s">
        <v>86</v>
      </c>
      <c r="Q13" s="134"/>
      <c r="R13" s="135" t="s">
        <v>46</v>
      </c>
      <c r="S13" s="135">
        <v>20</v>
      </c>
      <c r="T13" s="100" t="s">
        <v>47</v>
      </c>
      <c r="U13" s="115" t="s">
        <v>48</v>
      </c>
      <c r="V13" s="121">
        <v>66.599999999999994</v>
      </c>
      <c r="W13" s="136">
        <v>57.12</v>
      </c>
      <c r="X13" s="136">
        <v>51.7587525</v>
      </c>
      <c r="Y13" s="136">
        <v>232</v>
      </c>
      <c r="Z13" s="137">
        <v>70</v>
      </c>
      <c r="AA13" s="135" t="s">
        <v>44</v>
      </c>
    </row>
    <row r="14" spans="1:33" s="35" customFormat="1" ht="15" customHeight="1" x14ac:dyDescent="0.2">
      <c r="A14" s="138">
        <f t="shared" si="0"/>
        <v>8</v>
      </c>
      <c r="B14" s="139" t="s">
        <v>87</v>
      </c>
      <c r="C14" s="140" t="s">
        <v>88</v>
      </c>
      <c r="D14" s="141" t="s">
        <v>89</v>
      </c>
      <c r="E14" s="142" t="s">
        <v>39</v>
      </c>
      <c r="F14" s="130">
        <v>8004169760</v>
      </c>
      <c r="G14" s="79" t="s">
        <v>90</v>
      </c>
      <c r="H14" s="79" t="s">
        <v>91</v>
      </c>
      <c r="I14" s="79" t="s">
        <v>92</v>
      </c>
      <c r="J14" s="80" t="s">
        <v>43</v>
      </c>
      <c r="K14" s="81">
        <v>3100698.9612000263</v>
      </c>
      <c r="L14" s="72">
        <f t="shared" si="1"/>
        <v>2791000</v>
      </c>
      <c r="M14" s="112">
        <v>420</v>
      </c>
      <c r="N14" s="100" t="s">
        <v>56</v>
      </c>
      <c r="O14" s="121" t="s">
        <v>57</v>
      </c>
      <c r="P14" s="133"/>
      <c r="Q14" s="134"/>
      <c r="R14" s="135" t="s">
        <v>46</v>
      </c>
      <c r="S14" s="135">
        <v>20</v>
      </c>
      <c r="T14" s="100" t="s">
        <v>47</v>
      </c>
      <c r="U14" s="115" t="s">
        <v>48</v>
      </c>
      <c r="V14" s="121">
        <v>699.3</v>
      </c>
      <c r="W14" s="136">
        <v>747.36</v>
      </c>
      <c r="X14" s="136">
        <v>677.21325750000005</v>
      </c>
      <c r="Y14" s="136">
        <v>928</v>
      </c>
      <c r="Z14" s="137">
        <v>280</v>
      </c>
      <c r="AA14" s="135" t="s">
        <v>44</v>
      </c>
    </row>
    <row r="15" spans="1:33" s="35" customFormat="1" ht="15" customHeight="1" thickBot="1" x14ac:dyDescent="0.25">
      <c r="A15" s="128">
        <f t="shared" si="0"/>
        <v>9</v>
      </c>
      <c r="B15" s="129" t="s">
        <v>93</v>
      </c>
      <c r="C15" s="130" t="s">
        <v>94</v>
      </c>
      <c r="D15" s="131" t="s">
        <v>95</v>
      </c>
      <c r="E15" s="132" t="s">
        <v>66</v>
      </c>
      <c r="F15" s="130">
        <v>1408407987</v>
      </c>
      <c r="G15" s="79">
        <v>2255224</v>
      </c>
      <c r="H15" s="79" t="s">
        <v>96</v>
      </c>
      <c r="I15" s="79" t="s">
        <v>96</v>
      </c>
      <c r="J15" s="80" t="s">
        <v>43</v>
      </c>
      <c r="K15" s="81">
        <v>691281.8190000013</v>
      </c>
      <c r="L15" s="72">
        <f t="shared" si="1"/>
        <v>622000</v>
      </c>
      <c r="M15" s="112">
        <v>321.24599999999998</v>
      </c>
      <c r="N15" s="100" t="s">
        <v>56</v>
      </c>
      <c r="O15" s="121" t="s">
        <v>57</v>
      </c>
      <c r="P15" s="133"/>
      <c r="Q15" s="134"/>
      <c r="R15" s="135" t="s">
        <v>69</v>
      </c>
      <c r="S15" s="135">
        <v>20</v>
      </c>
      <c r="T15" s="100" t="s">
        <v>70</v>
      </c>
      <c r="U15" s="115" t="s">
        <v>71</v>
      </c>
      <c r="V15" s="121"/>
      <c r="W15" s="136"/>
      <c r="X15" s="136"/>
      <c r="Y15" s="136"/>
      <c r="Z15" s="137"/>
      <c r="AA15" s="135" t="s">
        <v>44</v>
      </c>
    </row>
    <row r="16" spans="1:33" s="36" customFormat="1" ht="15.75" thickBot="1" x14ac:dyDescent="0.25">
      <c r="A16" s="90"/>
      <c r="B16" s="91"/>
      <c r="C16" s="91"/>
      <c r="D16" s="91"/>
      <c r="E16" s="91"/>
      <c r="F16" s="91"/>
      <c r="G16" s="90"/>
      <c r="H16" s="90"/>
      <c r="I16" s="90"/>
      <c r="J16" s="88" t="s">
        <v>97</v>
      </c>
      <c r="K16" s="92">
        <f>SUMIFS(K$7:K$15,$AA$7:$AA$15,"Yes")</f>
        <v>14243769.045400025</v>
      </c>
      <c r="L16" s="93">
        <f>SUMIFS(L$7:L$15,$AA$7:$AA$15,"Yes")</f>
        <v>12820000</v>
      </c>
      <c r="M16" s="94">
        <f>SUMIFS(M$7:M$15,$AA$7:$AA$15,"Yes")</f>
        <v>3631.7160000000003</v>
      </c>
      <c r="N16" s="95"/>
      <c r="O16" s="96"/>
      <c r="P16" s="96"/>
      <c r="Q16" s="96"/>
      <c r="R16" s="96"/>
      <c r="S16" s="90"/>
      <c r="T16" s="90"/>
      <c r="U16" s="90"/>
      <c r="V16" s="90"/>
      <c r="W16" s="90"/>
      <c r="X16" s="90"/>
      <c r="Y16" s="90"/>
      <c r="Z16" s="90"/>
      <c r="AA16" s="90"/>
    </row>
    <row r="17" spans="1:18" s="36" customFormat="1" ht="15.75" x14ac:dyDescent="0.25">
      <c r="A17" s="51" t="s">
        <v>98</v>
      </c>
      <c r="B17" s="37"/>
      <c r="C17" s="37"/>
      <c r="D17" s="37"/>
      <c r="E17" s="37"/>
      <c r="F17" s="37"/>
      <c r="M17" s="35"/>
      <c r="N17" s="29"/>
      <c r="O17" s="29"/>
      <c r="P17" s="29"/>
      <c r="Q17" s="29"/>
      <c r="R17" s="29"/>
    </row>
    <row r="18" spans="1:18" x14ac:dyDescent="0.25">
      <c r="A18" s="102" t="s">
        <v>99</v>
      </c>
      <c r="F18" s="29"/>
      <c r="G18" s="38"/>
      <c r="H18" s="39"/>
      <c r="I18" s="123"/>
      <c r="M18" s="35"/>
    </row>
    <row r="19" spans="1:18" x14ac:dyDescent="0.25">
      <c r="A19" s="102" t="s">
        <v>100</v>
      </c>
      <c r="F19" s="29"/>
      <c r="G19" s="38"/>
      <c r="H19" s="39"/>
      <c r="I19" s="123"/>
    </row>
    <row r="20" spans="1:18" x14ac:dyDescent="0.25">
      <c r="A20" s="102" t="s">
        <v>101</v>
      </c>
      <c r="F20" s="29"/>
      <c r="G20" s="38"/>
      <c r="H20" s="39"/>
      <c r="I20" s="123"/>
    </row>
    <row r="21" spans="1:18" x14ac:dyDescent="0.25">
      <c r="A21" s="102"/>
      <c r="F21" s="29"/>
      <c r="G21" s="38"/>
      <c r="H21" s="39"/>
      <c r="I21" s="123"/>
      <c r="K21" s="123"/>
    </row>
    <row r="22" spans="1:18" x14ac:dyDescent="0.25">
      <c r="A22" s="102"/>
      <c r="F22" s="29"/>
      <c r="G22" s="38"/>
      <c r="H22" s="39"/>
      <c r="I22" s="123"/>
      <c r="K22" s="123"/>
    </row>
    <row r="23" spans="1:18" x14ac:dyDescent="0.25">
      <c r="A23" s="102"/>
      <c r="F23" s="29"/>
      <c r="G23" s="38"/>
      <c r="H23" s="39"/>
      <c r="I23" s="123"/>
      <c r="K23" s="123"/>
    </row>
    <row r="24" spans="1:18" x14ac:dyDescent="0.2">
      <c r="F24" s="29"/>
      <c r="G24" s="38"/>
      <c r="H24" s="39"/>
      <c r="I24" s="123"/>
      <c r="K24" s="123"/>
    </row>
    <row r="25" spans="1:18" x14ac:dyDescent="0.2">
      <c r="F25" s="29"/>
      <c r="G25" s="38"/>
      <c r="H25" s="39"/>
      <c r="I25" s="123"/>
      <c r="K25" s="123"/>
    </row>
    <row r="26" spans="1:18" x14ac:dyDescent="0.2">
      <c r="F26" s="29"/>
      <c r="G26" s="38"/>
      <c r="H26" s="39"/>
      <c r="I26" s="123"/>
      <c r="K26" s="123"/>
    </row>
    <row r="27" spans="1:18" x14ac:dyDescent="0.2">
      <c r="F27" s="29"/>
      <c r="G27" s="38"/>
      <c r="H27" s="39"/>
      <c r="I27" s="123"/>
      <c r="K27" s="123"/>
    </row>
    <row r="28" spans="1:18" x14ac:dyDescent="0.2">
      <c r="F28" s="29"/>
      <c r="G28" s="38"/>
      <c r="H28" s="39"/>
      <c r="I28" s="123"/>
      <c r="K28" s="123"/>
    </row>
    <row r="29" spans="1:18" x14ac:dyDescent="0.2">
      <c r="F29" s="29"/>
      <c r="G29" s="38"/>
      <c r="H29" s="39"/>
      <c r="I29" s="123"/>
      <c r="K29" s="123"/>
    </row>
    <row r="30" spans="1:18" x14ac:dyDescent="0.2">
      <c r="F30" s="29"/>
      <c r="G30" s="38"/>
      <c r="H30" s="39"/>
      <c r="I30" s="150"/>
      <c r="K30" s="123"/>
    </row>
    <row r="31" spans="1:18" x14ac:dyDescent="0.2">
      <c r="F31" s="29"/>
      <c r="G31" s="38"/>
      <c r="H31" s="39"/>
      <c r="I31" s="150"/>
      <c r="K31" s="123"/>
    </row>
    <row r="32" spans="1:18" x14ac:dyDescent="0.2">
      <c r="F32" s="29"/>
      <c r="G32" s="38"/>
      <c r="H32" s="39"/>
      <c r="I32" s="150"/>
      <c r="K32" s="123"/>
    </row>
    <row r="33" spans="6:11" x14ac:dyDescent="0.2">
      <c r="F33" s="29"/>
      <c r="G33" s="40"/>
      <c r="H33" s="123"/>
      <c r="I33" s="150"/>
      <c r="K33" s="123"/>
    </row>
    <row r="34" spans="6:11" x14ac:dyDescent="0.2">
      <c r="F34" s="29"/>
      <c r="G34" s="40"/>
      <c r="H34" s="123"/>
      <c r="I34" s="123"/>
      <c r="K34" s="123"/>
    </row>
    <row r="35" spans="6:11" x14ac:dyDescent="0.2">
      <c r="F35" s="29"/>
      <c r="G35" s="40"/>
      <c r="H35" s="123"/>
      <c r="I35" s="123"/>
      <c r="K35" s="123"/>
    </row>
    <row r="36" spans="6:11" x14ac:dyDescent="0.2">
      <c r="F36" s="29"/>
      <c r="G36" s="40"/>
      <c r="H36" s="123"/>
      <c r="I36" s="123"/>
      <c r="K36" s="123"/>
    </row>
    <row r="37" spans="6:11" x14ac:dyDescent="0.2">
      <c r="F37" s="29"/>
      <c r="G37" s="40"/>
      <c r="H37" s="123"/>
      <c r="I37" s="123"/>
      <c r="K37" s="123"/>
    </row>
    <row r="38" spans="6:11" x14ac:dyDescent="0.2">
      <c r="F38" s="29"/>
      <c r="G38" s="40"/>
      <c r="H38" s="123"/>
      <c r="I38" s="123"/>
      <c r="K38" s="123"/>
    </row>
    <row r="39" spans="6:11" x14ac:dyDescent="0.2">
      <c r="F39" s="29"/>
      <c r="G39" s="40"/>
      <c r="H39" s="123"/>
      <c r="I39" s="123"/>
      <c r="K39" s="123"/>
    </row>
    <row r="40" spans="6:11" x14ac:dyDescent="0.2">
      <c r="F40" s="29"/>
      <c r="G40" s="40"/>
      <c r="H40" s="123"/>
      <c r="I40" s="123"/>
      <c r="K40" s="123"/>
    </row>
    <row r="41" spans="6:11" x14ac:dyDescent="0.2">
      <c r="K41" s="123"/>
    </row>
    <row r="42" spans="6:11" x14ac:dyDescent="0.2">
      <c r="K42" s="123"/>
    </row>
    <row r="43" spans="6:11" x14ac:dyDescent="0.2">
      <c r="K43" s="123"/>
    </row>
  </sheetData>
  <sheetProtection algorithmName="SHA-512" hashValue="1LF9a8YD8xJ4fXo9qanEYU3XPewTi2o73vv++Y1J23Z4bipYG/T/hNmnnKSB3nj23reU782gOXQjM4VogayywA==" saltValue="vmou316OZ8g8HlaErDGWvQ==" spinCount="100000" sheet="1" formatColumns="0" formatRows="0"/>
  <mergeCells count="3">
    <mergeCell ref="I30:I31"/>
    <mergeCell ref="I32:I33"/>
    <mergeCell ref="V5:Z5"/>
  </mergeCells>
  <phoneticPr fontId="11" type="noConversion"/>
  <conditionalFormatting sqref="A7:AA15">
    <cfRule type="expression" dxfId="3" priority="67">
      <formula>($AA7="No")</formula>
    </cfRule>
  </conditionalFormatting>
  <dataValidations count="1">
    <dataValidation type="list" allowBlank="1" showInputMessage="1" showErrorMessage="1" sqref="AA7:AA15" xr:uid="{A462CFEF-6ECA-43FA-B27E-C89E4923D984}">
      <formula1>"Yes,No"</formula1>
    </dataValidation>
  </dataValidations>
  <pageMargins left="0.7" right="0.7" top="0.75" bottom="0.75" header="0.3" footer="0.3"/>
  <pageSetup scale="38" fitToHeight="0" orientation="landscape" r:id="rId1"/>
  <headerFooter>
    <oddFooter>&amp;L&amp;K000000&amp;D&amp;R&amp;10&amp;K000000&amp;A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548C9-87D9-42D7-B5AA-D99DA4421D6B}">
  <sheetPr>
    <pageSetUpPr fitToPage="1"/>
  </sheetPr>
  <dimension ref="A1:W16"/>
  <sheetViews>
    <sheetView showGridLines="0" zoomScaleNormal="100" workbookViewId="0">
      <pane xSplit="3" ySplit="6" topLeftCell="E7" activePane="bottomRight" state="frozen"/>
      <selection pane="topRight" activeCell="D1" sqref="D1"/>
      <selection pane="bottomLeft" activeCell="A6" sqref="A6"/>
      <selection pane="bottomRight"/>
    </sheetView>
  </sheetViews>
  <sheetFormatPr defaultRowHeight="15" x14ac:dyDescent="0.2"/>
  <cols>
    <col min="1" max="1" width="8.6640625" customWidth="1"/>
    <col min="2" max="2" width="29.77734375" bestFit="1" customWidth="1"/>
    <col min="3" max="3" width="6.21875" bestFit="1" customWidth="1"/>
    <col min="4" max="4" width="8.21875" hidden="1" customWidth="1"/>
    <col min="6" max="15" width="14.88671875" customWidth="1"/>
    <col min="16" max="16" width="89.33203125" customWidth="1"/>
    <col min="17" max="22" width="14.77734375" customWidth="1"/>
    <col min="23" max="23" width="18.6640625" customWidth="1"/>
  </cols>
  <sheetData>
    <row r="1" spans="1:23" ht="28.5" x14ac:dyDescent="0.2">
      <c r="A1" s="111" t="s">
        <v>102</v>
      </c>
    </row>
    <row r="2" spans="1:23" ht="21" x14ac:dyDescent="0.2">
      <c r="A2" s="30" t="str">
        <f>Instructions!B7</f>
        <v>Proposed Equipment Form</v>
      </c>
    </row>
    <row r="3" spans="1:23" ht="15.75" x14ac:dyDescent="0.25">
      <c r="A3" s="51" t="str">
        <f>Instructions!B9</f>
        <v>Region:</v>
      </c>
      <c r="B3" s="51" t="str">
        <f>Instructions!C9</f>
        <v>SRO1</v>
      </c>
    </row>
    <row r="4" spans="1:23" ht="15.75" x14ac:dyDescent="0.25">
      <c r="A4" s="106" t="str">
        <f>Instructions!B10</f>
        <v>Proposer:</v>
      </c>
      <c r="B4" s="107">
        <f>Instructions!C10</f>
        <v>0</v>
      </c>
    </row>
    <row r="5" spans="1:23" ht="15.75" thickBot="1" x14ac:dyDescent="0.25"/>
    <row r="6" spans="1:23" ht="60.75" thickBot="1" x14ac:dyDescent="0.25">
      <c r="A6" s="42" t="s">
        <v>9</v>
      </c>
      <c r="B6" s="64" t="s">
        <v>10</v>
      </c>
      <c r="C6" s="64" t="s">
        <v>11</v>
      </c>
      <c r="D6" s="127" t="str">
        <f>'Site Data'!AA6</f>
        <v>Include</v>
      </c>
      <c r="E6" s="127" t="s">
        <v>103</v>
      </c>
      <c r="F6" s="64" t="s">
        <v>104</v>
      </c>
      <c r="G6" s="64" t="s">
        <v>105</v>
      </c>
      <c r="H6" s="64" t="s">
        <v>106</v>
      </c>
      <c r="I6" s="64" t="s">
        <v>107</v>
      </c>
      <c r="J6" s="64" t="s">
        <v>108</v>
      </c>
      <c r="K6" s="64" t="s">
        <v>109</v>
      </c>
      <c r="L6" s="64" t="s">
        <v>110</v>
      </c>
      <c r="M6" s="64" t="s">
        <v>111</v>
      </c>
      <c r="N6" s="64" t="s">
        <v>112</v>
      </c>
      <c r="O6" s="64" t="s">
        <v>113</v>
      </c>
      <c r="P6" s="64" t="s">
        <v>114</v>
      </c>
      <c r="Q6" s="64" t="s">
        <v>115</v>
      </c>
      <c r="R6" s="64" t="s">
        <v>116</v>
      </c>
      <c r="S6" s="64" t="s">
        <v>117</v>
      </c>
      <c r="T6" s="64" t="s">
        <v>118</v>
      </c>
      <c r="U6" s="64" t="s">
        <v>119</v>
      </c>
      <c r="V6" s="64" t="s">
        <v>120</v>
      </c>
      <c r="W6" s="47" t="s">
        <v>121</v>
      </c>
    </row>
    <row r="7" spans="1:23" x14ac:dyDescent="0.2">
      <c r="A7" s="128">
        <v>1</v>
      </c>
      <c r="B7" s="129" t="str">
        <f>INDEX(Site_Data_Table,MATCH($A7,'Site Data'!$A$6:$A$15,0),MATCH(B$6,Site_Data_Column_Names,0))</f>
        <v>Delano/North Kern Court</v>
      </c>
      <c r="C7" s="143" t="str">
        <f>INDEX(Site_Data_Table,MATCH($A7,'Site Data'!$A$6:$A$15,0),MATCH(C$6,Site_Data_Column_Names,0))</f>
        <v>15-D1</v>
      </c>
      <c r="D7" s="128" t="str">
        <f>INDEX(Site_Data_Table,MATCH($A7,'Site Data'!$A$6:$A$15,0),MATCH(D$6,Site_Data_Column_Names,0))</f>
        <v>Yes</v>
      </c>
      <c r="E7" s="144" t="s">
        <v>122</v>
      </c>
      <c r="F7" s="129" t="e">
        <v>#N/A</v>
      </c>
      <c r="G7" s="129" t="e">
        <v>#N/A</v>
      </c>
      <c r="H7" s="129" t="e">
        <v>#N/A</v>
      </c>
      <c r="I7" s="129" t="e">
        <v>#N/A</v>
      </c>
      <c r="J7" s="145" t="e">
        <v>#N/A</v>
      </c>
      <c r="K7" s="129" t="e">
        <v>#N/A</v>
      </c>
      <c r="L7" s="129" t="e">
        <v>#N/A</v>
      </c>
      <c r="M7" s="129" t="e">
        <v>#N/A</v>
      </c>
      <c r="N7" s="129" t="e">
        <v>#N/A</v>
      </c>
      <c r="O7" s="129" t="e">
        <v>#N/A</v>
      </c>
      <c r="P7" s="129" t="e">
        <v>#N/A</v>
      </c>
      <c r="Q7" s="129" t="e">
        <v>#N/A</v>
      </c>
      <c r="R7" s="129" t="e">
        <v>#N/A</v>
      </c>
      <c r="S7" s="129" t="e">
        <v>#N/A</v>
      </c>
      <c r="T7" s="129" t="e">
        <v>#N/A</v>
      </c>
      <c r="U7" s="129" t="e">
        <v>#N/A</v>
      </c>
      <c r="V7" s="129" t="e">
        <v>#N/A</v>
      </c>
      <c r="W7" s="146" t="e">
        <v>#N/A</v>
      </c>
    </row>
    <row r="8" spans="1:23" x14ac:dyDescent="0.2">
      <c r="A8" s="128">
        <f t="shared" ref="A8:A15" si="0">A7+1</f>
        <v>2</v>
      </c>
      <c r="B8" s="129" t="str">
        <f>INDEX(Site_Data_Table,MATCH($A8,'Site Data'!$A$6:$A$15,0),MATCH(B$6,Site_Data_Column_Names,0))</f>
        <v>Whittier Courthouse</v>
      </c>
      <c r="C8" s="143" t="str">
        <f>INDEX(Site_Data_Table,MATCH($A8,'Site Data'!$A$6:$A$15,0),MATCH(C$6,Site_Data_Column_Names,0))</f>
        <v>19-AO1</v>
      </c>
      <c r="D8" s="128" t="str">
        <f>INDEX(Site_Data_Table,MATCH($A8,'Site Data'!$A$6:$A$15,0),MATCH(D$6,Site_Data_Column_Names,0))</f>
        <v>Yes</v>
      </c>
      <c r="E8" s="144" t="s">
        <v>122</v>
      </c>
      <c r="F8" s="129" t="e">
        <v>#N/A</v>
      </c>
      <c r="G8" s="129" t="e">
        <v>#N/A</v>
      </c>
      <c r="H8" s="129" t="e">
        <v>#N/A</v>
      </c>
      <c r="I8" s="129" t="e">
        <v>#N/A</v>
      </c>
      <c r="J8" s="145" t="e">
        <v>#N/A</v>
      </c>
      <c r="K8" s="129" t="e">
        <v>#N/A</v>
      </c>
      <c r="L8" s="129" t="e">
        <v>#N/A</v>
      </c>
      <c r="M8" s="129" t="e">
        <v>#N/A</v>
      </c>
      <c r="N8" s="129" t="e">
        <v>#N/A</v>
      </c>
      <c r="O8" s="129" t="e">
        <v>#N/A</v>
      </c>
      <c r="P8" s="129" t="e">
        <v>#N/A</v>
      </c>
      <c r="Q8" s="129" t="e">
        <v>#N/A</v>
      </c>
      <c r="R8" s="129" t="e">
        <v>#N/A</v>
      </c>
      <c r="S8" s="129" t="e">
        <v>#N/A</v>
      </c>
      <c r="T8" s="129" t="e">
        <v>#N/A</v>
      </c>
      <c r="U8" s="129" t="e">
        <v>#N/A</v>
      </c>
      <c r="V8" s="129" t="e">
        <v>#N/A</v>
      </c>
      <c r="W8" s="146" t="e">
        <v>#N/A</v>
      </c>
    </row>
    <row r="9" spans="1:23" x14ac:dyDescent="0.2">
      <c r="A9" s="128">
        <f t="shared" si="0"/>
        <v>3</v>
      </c>
      <c r="B9" s="129" t="str">
        <f>INDEX(Site_Data_Table,MATCH($A9,'Site Data'!$A$6:$A$15,0),MATCH(B$6,Site_Data_Column_Names,0))</f>
        <v>Santa Monica Courthouse</v>
      </c>
      <c r="C9" s="143" t="str">
        <f>INDEX(Site_Data_Table,MATCH($A9,'Site Data'!$A$6:$A$15,0),MATCH(C$6,Site_Data_Column_Names,0))</f>
        <v>19-AP1</v>
      </c>
      <c r="D9" s="128" t="str">
        <f>INDEX(Site_Data_Table,MATCH($A9,'Site Data'!$A$6:$A$15,0),MATCH(D$6,Site_Data_Column_Names,0))</f>
        <v>Yes</v>
      </c>
      <c r="E9" s="144" t="s">
        <v>122</v>
      </c>
      <c r="F9" s="129" t="e">
        <v>#N/A</v>
      </c>
      <c r="G9" s="129" t="e">
        <v>#N/A</v>
      </c>
      <c r="H9" s="129" t="e">
        <v>#N/A</v>
      </c>
      <c r="I9" s="129" t="e">
        <v>#N/A</v>
      </c>
      <c r="J9" s="145" t="e">
        <v>#N/A</v>
      </c>
      <c r="K9" s="129" t="e">
        <v>#N/A</v>
      </c>
      <c r="L9" s="129" t="e">
        <v>#N/A</v>
      </c>
      <c r="M9" s="129" t="e">
        <v>#N/A</v>
      </c>
      <c r="N9" s="129" t="e">
        <v>#N/A</v>
      </c>
      <c r="O9" s="129" t="e">
        <v>#N/A</v>
      </c>
      <c r="P9" s="129" t="e">
        <v>#N/A</v>
      </c>
      <c r="Q9" s="129" t="e">
        <v>#N/A</v>
      </c>
      <c r="R9" s="129" t="e">
        <v>#N/A</v>
      </c>
      <c r="S9" s="129" t="e">
        <v>#N/A</v>
      </c>
      <c r="T9" s="129" t="e">
        <v>#N/A</v>
      </c>
      <c r="U9" s="129" t="e">
        <v>#N/A</v>
      </c>
      <c r="V9" s="129" t="e">
        <v>#N/A</v>
      </c>
      <c r="W9" s="146" t="e">
        <v>#N/A</v>
      </c>
    </row>
    <row r="10" spans="1:23" ht="30" x14ac:dyDescent="0.2">
      <c r="A10" s="128">
        <f t="shared" si="0"/>
        <v>4</v>
      </c>
      <c r="B10" s="129" t="str">
        <f>INDEX(Site_Data_Table,MATCH($A10,'Site Data'!$A$6:$A$15,0),MATCH(B$6,Site_Data_Column_Names,0))</f>
        <v>Van Nuys Courthouse West</v>
      </c>
      <c r="C10" s="143" t="str">
        <f>INDEX(Site_Data_Table,MATCH($A10,'Site Data'!$A$6:$A$15,0),MATCH(C$6,Site_Data_Column_Names,0))</f>
        <v>19-AX2</v>
      </c>
      <c r="D10" s="147" t="str">
        <f>INDEX(Site_Data_Table,MATCH($A10,'Site Data'!$A$6:$A$15,0),MATCH(D$6,Site_Data_Column_Names,0))</f>
        <v>Yes</v>
      </c>
      <c r="E10" s="140" t="s">
        <v>123</v>
      </c>
      <c r="F10" s="129" t="s">
        <v>124</v>
      </c>
      <c r="G10" s="129" t="s">
        <v>125</v>
      </c>
      <c r="H10" s="129" t="s">
        <v>126</v>
      </c>
      <c r="I10" s="129" t="s">
        <v>127</v>
      </c>
      <c r="J10" s="145">
        <v>32509</v>
      </c>
      <c r="K10" s="129">
        <v>1094</v>
      </c>
      <c r="L10" s="129">
        <v>480</v>
      </c>
      <c r="M10" s="129">
        <v>1127.5999999999999</v>
      </c>
      <c r="N10" s="129" t="s">
        <v>128</v>
      </c>
      <c r="O10" s="129">
        <v>3</v>
      </c>
      <c r="P10" s="129" t="s">
        <v>129</v>
      </c>
      <c r="Q10" s="129" t="s">
        <v>130</v>
      </c>
      <c r="R10" s="129" t="s">
        <v>131</v>
      </c>
      <c r="S10" s="129" t="s">
        <v>132</v>
      </c>
      <c r="T10" s="129" t="s">
        <v>131</v>
      </c>
      <c r="U10" s="129" t="s">
        <v>131</v>
      </c>
      <c r="V10" s="129" t="s">
        <v>44</v>
      </c>
      <c r="W10" s="146" t="s">
        <v>133</v>
      </c>
    </row>
    <row r="11" spans="1:23" ht="60" x14ac:dyDescent="0.2">
      <c r="A11" s="128">
        <f t="shared" si="0"/>
        <v>5</v>
      </c>
      <c r="B11" s="129" t="str">
        <f>INDEX(Site_Data_Table,MATCH($A11,'Site Data'!$A$6:$A$15,0),MATCH(B$6,Site_Data_Column_Names,0))</f>
        <v>Torrance Courthouse</v>
      </c>
      <c r="C11" s="143" t="str">
        <f>INDEX(Site_Data_Table,MATCH($A11,'Site Data'!$A$6:$A$15,0),MATCH(C$6,Site_Data_Column_Names,0))</f>
        <v>19-C1</v>
      </c>
      <c r="D11" s="147" t="str">
        <f>INDEX(Site_Data_Table,MATCH($A11,'Site Data'!$A$6:$A$15,0),MATCH(D$6,Site_Data_Column_Names,0))</f>
        <v>Yes</v>
      </c>
      <c r="E11" s="130" t="s">
        <v>123</v>
      </c>
      <c r="F11" s="129" t="s">
        <v>134</v>
      </c>
      <c r="G11" s="129" t="s">
        <v>135</v>
      </c>
      <c r="H11" s="129" t="s">
        <v>136</v>
      </c>
      <c r="I11" s="129" t="s">
        <v>137</v>
      </c>
      <c r="J11" s="145">
        <v>24473</v>
      </c>
      <c r="K11" s="129">
        <v>87</v>
      </c>
      <c r="L11" s="129">
        <v>480</v>
      </c>
      <c r="M11" s="129">
        <v>60</v>
      </c>
      <c r="N11" s="129" t="s">
        <v>128</v>
      </c>
      <c r="O11" s="129">
        <v>3</v>
      </c>
      <c r="P11" s="129" t="s">
        <v>138</v>
      </c>
      <c r="Q11" s="129" t="s">
        <v>130</v>
      </c>
      <c r="R11" s="129" t="s">
        <v>139</v>
      </c>
      <c r="S11" s="129" t="s">
        <v>134</v>
      </c>
      <c r="T11" s="129" t="s">
        <v>140</v>
      </c>
      <c r="U11" s="129" t="s">
        <v>141</v>
      </c>
      <c r="V11" s="129" t="s">
        <v>44</v>
      </c>
      <c r="W11" s="146" t="s">
        <v>133</v>
      </c>
    </row>
    <row r="12" spans="1:23" x14ac:dyDescent="0.2">
      <c r="A12" s="128">
        <f t="shared" si="0"/>
        <v>6</v>
      </c>
      <c r="B12" s="129" t="str">
        <f>INDEX(Site_Data_Table,MATCH($A12,'Site Data'!$A$6:$A$15,0),MATCH(B$6,Site_Data_Column_Names,0))</f>
        <v>Glendale Courthouse</v>
      </c>
      <c r="C12" s="143" t="str">
        <f>INDEX(Site_Data_Table,MATCH($A12,'Site Data'!$A$6:$A$15,0),MATCH(C$6,Site_Data_Column_Names,0))</f>
        <v>19-H1</v>
      </c>
      <c r="D12" s="147" t="str">
        <f>INDEX(Site_Data_Table,MATCH($A12,'Site Data'!$A$6:$A$15,0),MATCH(D$6,Site_Data_Column_Names,0))</f>
        <v>Yes</v>
      </c>
      <c r="E12" s="130" t="s">
        <v>122</v>
      </c>
      <c r="F12" s="129" t="e">
        <v>#N/A</v>
      </c>
      <c r="G12" s="129" t="e">
        <v>#N/A</v>
      </c>
      <c r="H12" s="129" t="e">
        <v>#N/A</v>
      </c>
      <c r="I12" s="129" t="e">
        <v>#N/A</v>
      </c>
      <c r="J12" s="145" t="e">
        <v>#N/A</v>
      </c>
      <c r="K12" s="129" t="e">
        <v>#N/A</v>
      </c>
      <c r="L12" s="129" t="e">
        <v>#N/A</v>
      </c>
      <c r="M12" s="129" t="e">
        <v>#N/A</v>
      </c>
      <c r="N12" s="129" t="e">
        <v>#N/A</v>
      </c>
      <c r="O12" s="129" t="e">
        <v>#N/A</v>
      </c>
      <c r="P12" s="129" t="e">
        <v>#N/A</v>
      </c>
      <c r="Q12" s="129" t="e">
        <v>#N/A</v>
      </c>
      <c r="R12" s="129" t="e">
        <v>#N/A</v>
      </c>
      <c r="S12" s="129" t="e">
        <v>#N/A</v>
      </c>
      <c r="T12" s="129" t="e">
        <v>#N/A</v>
      </c>
      <c r="U12" s="129" t="e">
        <v>#N/A</v>
      </c>
      <c r="V12" s="129" t="e">
        <v>#N/A</v>
      </c>
      <c r="W12" s="146" t="e">
        <v>#N/A</v>
      </c>
    </row>
    <row r="13" spans="1:23" x14ac:dyDescent="0.2">
      <c r="A13" s="138">
        <f t="shared" si="0"/>
        <v>7</v>
      </c>
      <c r="B13" s="139" t="str">
        <f>INDEX(Site_Data_Table,MATCH($A13,'Site Data'!$A$6:$A$15,0),MATCH(B$6,Site_Data_Column_Names,0))</f>
        <v>Monrovia Training Center</v>
      </c>
      <c r="C13" s="148" t="str">
        <f>INDEX(Site_Data_Table,MATCH($A13,'Site Data'!$A$6:$A$15,0),MATCH(C$6,Site_Data_Column_Names,0))</f>
        <v>19-N1</v>
      </c>
      <c r="D13" s="147" t="str">
        <f>INDEX(Site_Data_Table,MATCH($A13,'Site Data'!$A$6:$A$15,0),MATCH(D$6,Site_Data_Column_Names,0))</f>
        <v>Yes</v>
      </c>
      <c r="E13" s="130" t="s">
        <v>122</v>
      </c>
      <c r="F13" s="129" t="e">
        <v>#N/A</v>
      </c>
      <c r="G13" s="129" t="e">
        <v>#N/A</v>
      </c>
      <c r="H13" s="129" t="e">
        <v>#N/A</v>
      </c>
      <c r="I13" s="129" t="e">
        <v>#N/A</v>
      </c>
      <c r="J13" s="145" t="e">
        <v>#N/A</v>
      </c>
      <c r="K13" s="129" t="e">
        <v>#N/A</v>
      </c>
      <c r="L13" s="129" t="e">
        <v>#N/A</v>
      </c>
      <c r="M13" s="129" t="e">
        <v>#N/A</v>
      </c>
      <c r="N13" s="129" t="e">
        <v>#N/A</v>
      </c>
      <c r="O13" s="129" t="e">
        <v>#N/A</v>
      </c>
      <c r="P13" s="129" t="e">
        <v>#N/A</v>
      </c>
      <c r="Q13" s="129" t="e">
        <v>#N/A</v>
      </c>
      <c r="R13" s="129" t="e">
        <v>#N/A</v>
      </c>
      <c r="S13" s="129" t="e">
        <v>#N/A</v>
      </c>
      <c r="T13" s="129" t="e">
        <v>#N/A</v>
      </c>
      <c r="U13" s="129" t="e">
        <v>#N/A</v>
      </c>
      <c r="V13" s="129" t="e">
        <v>#N/A</v>
      </c>
      <c r="W13" s="146" t="e">
        <v>#N/A</v>
      </c>
    </row>
    <row r="14" spans="1:23" ht="30" x14ac:dyDescent="0.2">
      <c r="A14" s="138">
        <f t="shared" si="0"/>
        <v>8</v>
      </c>
      <c r="B14" s="139" t="str">
        <f>INDEX(Site_Data_Table,MATCH($A14,'Site Data'!$A$6:$A$15,0),MATCH(B$6,Site_Data_Column_Names,0))</f>
        <v>Edmund D. Edelman Children's Court</v>
      </c>
      <c r="C14" s="148" t="str">
        <f>INDEX(Site_Data_Table,MATCH($A14,'Site Data'!$A$6:$A$15,0),MATCH(C$6,Site_Data_Column_Names,0))</f>
        <v>19-Q1</v>
      </c>
      <c r="D14" s="147" t="str">
        <f>INDEX(Site_Data_Table,MATCH($A14,'Site Data'!$A$6:$A$15,0),MATCH(D$6,Site_Data_Column_Names,0))</f>
        <v>Yes</v>
      </c>
      <c r="E14" s="130" t="s">
        <v>123</v>
      </c>
      <c r="F14" s="129" t="s">
        <v>142</v>
      </c>
      <c r="G14" s="129" t="s">
        <v>143</v>
      </c>
      <c r="H14" s="129" t="s">
        <v>144</v>
      </c>
      <c r="I14" s="129" t="s">
        <v>145</v>
      </c>
      <c r="J14" s="145">
        <v>33604</v>
      </c>
      <c r="K14" s="129">
        <v>1575</v>
      </c>
      <c r="L14" s="129">
        <v>480</v>
      </c>
      <c r="M14" s="129">
        <v>1654</v>
      </c>
      <c r="N14" s="129" t="s">
        <v>128</v>
      </c>
      <c r="O14" s="129">
        <v>3</v>
      </c>
      <c r="P14" s="129" t="s">
        <v>146</v>
      </c>
      <c r="Q14" s="129" t="s">
        <v>147</v>
      </c>
      <c r="R14" s="129" t="s">
        <v>142</v>
      </c>
      <c r="S14" s="129" t="s">
        <v>142</v>
      </c>
      <c r="T14" s="129" t="s">
        <v>131</v>
      </c>
      <c r="U14" s="129" t="s">
        <v>131</v>
      </c>
      <c r="V14" s="129" t="s">
        <v>44</v>
      </c>
      <c r="W14" s="146" t="s">
        <v>133</v>
      </c>
    </row>
    <row r="15" spans="1:23" ht="45.75" thickBot="1" x14ac:dyDescent="0.25">
      <c r="A15" s="128">
        <f t="shared" si="0"/>
        <v>9</v>
      </c>
      <c r="B15" s="129" t="str">
        <f>INDEX(Site_Data_Table,MATCH($A15,'Site Data'!$A$6:$A$15,0),MATCH(B$6,Site_Data_Column_Names,0))</f>
        <v>Hollywood Courthouse</v>
      </c>
      <c r="C15" s="143" t="str">
        <f>INDEX(Site_Data_Table,MATCH($A15,'Site Data'!$A$6:$A$15,0),MATCH(C$6,Site_Data_Column_Names,0))</f>
        <v>19-S1</v>
      </c>
      <c r="D15" s="147" t="str">
        <f>INDEX(Site_Data_Table,MATCH($A15,'Site Data'!$A$6:$A$15,0),MATCH(D$6,Site_Data_Column_Names,0))</f>
        <v>Yes</v>
      </c>
      <c r="E15" s="130" t="s">
        <v>123</v>
      </c>
      <c r="F15" s="129" t="s">
        <v>148</v>
      </c>
      <c r="G15" s="129" t="s">
        <v>149</v>
      </c>
      <c r="H15" s="129" t="s">
        <v>150</v>
      </c>
      <c r="I15" s="129" t="s">
        <v>151</v>
      </c>
      <c r="J15" s="145">
        <v>41022</v>
      </c>
      <c r="K15" s="129">
        <v>66</v>
      </c>
      <c r="L15" s="129" t="s">
        <v>131</v>
      </c>
      <c r="M15" s="129" t="s">
        <v>131</v>
      </c>
      <c r="N15" s="129" t="s">
        <v>128</v>
      </c>
      <c r="O15" s="129" t="s">
        <v>131</v>
      </c>
      <c r="P15" s="129" t="s">
        <v>152</v>
      </c>
      <c r="Q15" s="129" t="s">
        <v>153</v>
      </c>
      <c r="R15" s="129" t="s">
        <v>154</v>
      </c>
      <c r="S15" s="129" t="s">
        <v>155</v>
      </c>
      <c r="T15" s="129" t="s">
        <v>131</v>
      </c>
      <c r="U15" s="129" t="s">
        <v>131</v>
      </c>
      <c r="V15" s="129" t="s">
        <v>44</v>
      </c>
      <c r="W15" s="146" t="s">
        <v>156</v>
      </c>
    </row>
    <row r="16" spans="1:23" x14ac:dyDescent="0.2">
      <c r="A16" s="97"/>
      <c r="B16" s="97"/>
      <c r="C16" s="97"/>
      <c r="D16" s="97"/>
      <c r="E16" s="97"/>
      <c r="F16" s="97"/>
      <c r="G16" s="97"/>
      <c r="H16" s="97"/>
      <c r="I16" s="97"/>
      <c r="J16" s="97"/>
      <c r="K16" s="97"/>
      <c r="L16" s="97"/>
      <c r="M16" s="97"/>
      <c r="N16" s="97"/>
      <c r="O16" s="97"/>
      <c r="P16" s="97"/>
      <c r="Q16" s="97"/>
      <c r="R16" s="97"/>
      <c r="S16" s="97"/>
      <c r="T16" s="97"/>
      <c r="U16" s="97"/>
      <c r="V16" s="97"/>
      <c r="W16" s="97"/>
    </row>
  </sheetData>
  <sheetProtection algorithmName="SHA-512" hashValue="cLiT0Ad2V1VbRHQpJsZ1pBuT9UgTF4XzRvfo/MWb7ruClVV67V+BCH0ZLVZmfxmAkL4A5nDoPCWHQ/IRXbt9ow==" saltValue="1zM8U3Tu15+bmzmRYWKLYw==" spinCount="100000" sheet="1" formatColumns="0" formatRows="0"/>
  <conditionalFormatting sqref="A7:W15">
    <cfRule type="expression" dxfId="2" priority="3">
      <formula>($D7="No")</formula>
    </cfRule>
  </conditionalFormatting>
  <pageMargins left="0.7" right="0.7" top="0.75" bottom="0.75" header="0.3" footer="0.3"/>
  <pageSetup scale="18"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FED7B-4207-450C-9E34-7248424BD8F6}">
  <sheetPr>
    <tabColor rgb="FFFFFF99"/>
  </sheetPr>
  <dimension ref="A1:V20"/>
  <sheetViews>
    <sheetView showGridLines="0" zoomScaleNormal="100" workbookViewId="0">
      <selection sqref="A1:Q1"/>
    </sheetView>
  </sheetViews>
  <sheetFormatPr defaultColWidth="8.6640625" defaultRowHeight="15" x14ac:dyDescent="0.25"/>
  <cols>
    <col min="1" max="1" width="14.44140625" style="23" customWidth="1"/>
    <col min="2" max="2" width="6.5546875" style="23" customWidth="1"/>
    <col min="3" max="3" width="16.77734375" style="23" customWidth="1"/>
    <col min="4" max="4" width="6.21875" style="23" bestFit="1" customWidth="1"/>
    <col min="5" max="5" width="6.21875" style="23" hidden="1" customWidth="1"/>
    <col min="6" max="6" width="13" style="23" customWidth="1"/>
    <col min="7" max="8" width="16.5546875" style="23" customWidth="1"/>
    <col min="9" max="9" width="10.77734375" style="23" customWidth="1"/>
    <col min="10" max="10" width="11.109375" style="23" customWidth="1"/>
    <col min="11" max="11" width="11.77734375" style="23" customWidth="1"/>
    <col min="12" max="13" width="16.5546875" style="23" customWidth="1"/>
    <col min="14" max="14" width="18.77734375" style="23" customWidth="1"/>
    <col min="15" max="15" width="11.109375" style="23" customWidth="1"/>
    <col min="16" max="16" width="10.21875" style="23" customWidth="1"/>
    <col min="17" max="17" width="9.77734375" style="23" customWidth="1"/>
    <col min="18" max="20" width="8.6640625" style="23"/>
    <col min="21" max="21" width="8.6640625" style="23" customWidth="1"/>
    <col min="22" max="22" width="9.21875" style="23" bestFit="1" customWidth="1"/>
    <col min="23" max="16384" width="8.6640625" style="23"/>
  </cols>
  <sheetData>
    <row r="1" spans="1:22" s="48" customFormat="1" ht="66.400000000000006" customHeight="1" x14ac:dyDescent="0.25">
      <c r="A1" s="154" t="s">
        <v>157</v>
      </c>
      <c r="B1" s="154"/>
      <c r="C1" s="154"/>
      <c r="D1" s="154"/>
      <c r="E1" s="154"/>
      <c r="F1" s="154"/>
      <c r="G1" s="154"/>
      <c r="H1" s="154"/>
      <c r="I1" s="154"/>
      <c r="J1" s="154"/>
      <c r="K1" s="154"/>
      <c r="L1" s="154"/>
      <c r="M1" s="154"/>
      <c r="N1" s="154"/>
      <c r="O1" s="154"/>
      <c r="P1" s="154"/>
      <c r="Q1" s="154"/>
    </row>
    <row r="2" spans="1:22" s="6" customFormat="1" ht="30" customHeight="1" x14ac:dyDescent="0.2"/>
    <row r="3" spans="1:22" ht="28.5" x14ac:dyDescent="0.45">
      <c r="A3" s="7" t="s">
        <v>158</v>
      </c>
      <c r="B3" s="1"/>
      <c r="C3" s="1"/>
      <c r="D3" s="1"/>
      <c r="E3" s="1"/>
      <c r="F3" s="1"/>
      <c r="G3" s="1"/>
      <c r="H3" s="1"/>
      <c r="I3" s="1"/>
      <c r="J3" s="1"/>
      <c r="K3" s="1"/>
      <c r="L3" s="1"/>
      <c r="M3" s="1"/>
      <c r="N3" s="1"/>
      <c r="O3" s="1"/>
    </row>
    <row r="4" spans="1:22" ht="21" x14ac:dyDescent="0.35">
      <c r="A4" s="4" t="str">
        <f>Instructions!B7</f>
        <v>Proposed Equipment Form</v>
      </c>
      <c r="B4" s="1"/>
      <c r="C4" s="1"/>
      <c r="D4" s="1"/>
      <c r="E4" s="1"/>
      <c r="I4" s="1"/>
      <c r="J4" s="1"/>
      <c r="K4" s="1"/>
      <c r="L4" s="1"/>
      <c r="M4" s="1"/>
      <c r="N4" s="1"/>
      <c r="O4" s="1"/>
    </row>
    <row r="5" spans="1:22" ht="15.75" x14ac:dyDescent="0.25">
      <c r="A5" s="2" t="str">
        <f>Instructions!$B$9</f>
        <v>Region:</v>
      </c>
      <c r="B5" s="2" t="str">
        <f>Instructions!$C$9</f>
        <v>SRO1</v>
      </c>
      <c r="C5" s="2"/>
      <c r="D5" s="2"/>
      <c r="E5" s="2"/>
      <c r="F5" s="3"/>
      <c r="I5" s="1"/>
      <c r="J5" s="1"/>
      <c r="K5" s="1"/>
      <c r="L5" s="1"/>
      <c r="M5" s="1"/>
      <c r="N5" s="1"/>
      <c r="O5" s="1"/>
    </row>
    <row r="6" spans="1:22" ht="26.25" customHeight="1" x14ac:dyDescent="0.25">
      <c r="A6" s="82" t="s">
        <v>4</v>
      </c>
      <c r="B6" s="155">
        <f>Instructions!$C$10</f>
        <v>0</v>
      </c>
      <c r="C6" s="155"/>
      <c r="D6" s="155"/>
      <c r="E6" s="155"/>
      <c r="F6" s="155"/>
    </row>
    <row r="7" spans="1:22" ht="22.5" customHeight="1" thickBot="1" x14ac:dyDescent="0.3">
      <c r="A7" s="41"/>
      <c r="B7" s="41"/>
      <c r="C7" s="41"/>
      <c r="D7" s="41"/>
      <c r="E7" s="41"/>
      <c r="F7" s="41"/>
      <c r="G7" s="41"/>
      <c r="H7" s="41"/>
      <c r="I7" s="41"/>
      <c r="J7" s="41"/>
      <c r="K7" s="41"/>
      <c r="L7" s="41"/>
      <c r="M7" s="41"/>
      <c r="N7" s="41"/>
      <c r="O7" s="41"/>
      <c r="Q7" s="41"/>
    </row>
    <row r="8" spans="1:22" ht="21.75" thickBot="1" x14ac:dyDescent="0.3">
      <c r="A8" s="41"/>
      <c r="B8" s="41"/>
      <c r="C8" s="41"/>
      <c r="D8" s="41"/>
      <c r="E8" s="41"/>
      <c r="F8" s="41"/>
      <c r="G8" s="156" t="s">
        <v>159</v>
      </c>
      <c r="H8" s="157"/>
      <c r="I8" s="157"/>
      <c r="J8" s="157"/>
      <c r="K8" s="157"/>
      <c r="L8" s="157"/>
      <c r="M8" s="157"/>
      <c r="N8" s="157"/>
      <c r="O8" s="157"/>
      <c r="P8" s="157"/>
      <c r="Q8" s="158"/>
    </row>
    <row r="9" spans="1:22" s="5" customFormat="1" ht="62.65" customHeight="1" thickBot="1" x14ac:dyDescent="0.45">
      <c r="A9" s="24"/>
      <c r="F9" s="43"/>
      <c r="G9" s="159" t="s">
        <v>160</v>
      </c>
      <c r="H9" s="160"/>
      <c r="I9" s="160"/>
      <c r="J9" s="160"/>
      <c r="K9" s="161"/>
      <c r="L9" s="159" t="s">
        <v>161</v>
      </c>
      <c r="M9" s="160"/>
      <c r="N9" s="160"/>
      <c r="O9" s="160"/>
      <c r="P9" s="160"/>
      <c r="Q9" s="161"/>
    </row>
    <row r="10" spans="1:22" s="11" customFormat="1" ht="45.75" thickBot="1" x14ac:dyDescent="0.3">
      <c r="A10" s="42" t="str">
        <f>'Site Data'!A6</f>
        <v>Site Number</v>
      </c>
      <c r="B10" s="151" t="str">
        <f>'Site Data'!B6</f>
        <v>Site Name</v>
      </c>
      <c r="C10" s="164"/>
      <c r="D10" s="64" t="str">
        <f>'Site Data'!C6</f>
        <v>Site ID</v>
      </c>
      <c r="E10" s="125" t="str">
        <f>'Site Data'!AA6</f>
        <v>Include</v>
      </c>
      <c r="F10" s="52" t="str">
        <f>'Site Data'!L6</f>
        <v>Year 1 Target PV Production (kWh)</v>
      </c>
      <c r="G10" s="42" t="s">
        <v>162</v>
      </c>
      <c r="H10" s="64" t="s">
        <v>163</v>
      </c>
      <c r="I10" s="64" t="s">
        <v>164</v>
      </c>
      <c r="J10" s="47" t="s">
        <v>165</v>
      </c>
      <c r="K10" s="126" t="s">
        <v>166</v>
      </c>
      <c r="L10" s="42" t="s">
        <v>162</v>
      </c>
      <c r="M10" s="64" t="s">
        <v>163</v>
      </c>
      <c r="N10" s="124" t="s">
        <v>167</v>
      </c>
      <c r="O10" s="64" t="s">
        <v>168</v>
      </c>
      <c r="P10" s="46" t="s">
        <v>169</v>
      </c>
      <c r="Q10" s="47" t="s">
        <v>170</v>
      </c>
    </row>
    <row r="11" spans="1:22" ht="15" customHeight="1" x14ac:dyDescent="0.25">
      <c r="A11" s="49">
        <v>1</v>
      </c>
      <c r="B11" s="162" t="str">
        <f>INDEX(Site_Data_Table,MATCH($A11,'Site Data'!$A$6:$A$15,0),MATCH(B$10,Site_Data_Column_Names,0))</f>
        <v>Delano/North Kern Court</v>
      </c>
      <c r="C11" s="163"/>
      <c r="D11" s="63" t="str">
        <f>INDEX(Site_Data_Table,MATCH($A11,'Site Data'!$A$6:$A$15,0),MATCH(D$10,Site_Data_Column_Names,0))</f>
        <v>15-D1</v>
      </c>
      <c r="E11" s="63" t="str">
        <f>INDEX(Site_Data_Table,MATCH($A11,'Site Data'!$A$6:$A$15,0),MATCH(E$10,Site_Data_Column_Names,0))</f>
        <v>Yes</v>
      </c>
      <c r="F11" s="50">
        <f>INDEX('Site Data'!$A$7:$M$15,MATCH($A11,'Site Data'!$A$7:$A$15,0),MATCH(F$10,'Site Data'!$A$6:$M$6,0))</f>
        <v>169000</v>
      </c>
      <c r="G11" s="65"/>
      <c r="H11" s="66"/>
      <c r="I11" s="67"/>
      <c r="J11" s="68"/>
      <c r="K11" s="108">
        <f t="shared" ref="K11:K19" si="0">I11*J11/1000</f>
        <v>0</v>
      </c>
      <c r="L11" s="65"/>
      <c r="M11" s="66"/>
      <c r="N11" s="69"/>
      <c r="O11" s="67"/>
      <c r="P11" s="110"/>
      <c r="Q11" s="70">
        <f t="shared" ref="Q11:Q20" si="1">IFERROR(K11/P11,0)</f>
        <v>0</v>
      </c>
    </row>
    <row r="12" spans="1:22" ht="15" customHeight="1" x14ac:dyDescent="0.25">
      <c r="A12" s="49">
        <f t="shared" ref="A12:A19" si="2">A11+1</f>
        <v>2</v>
      </c>
      <c r="B12" s="162" t="str">
        <f>INDEX(Site_Data_Table,MATCH($A12,'Site Data'!$A$6:$A$15,0),MATCH(B$10,Site_Data_Column_Names,0))</f>
        <v>Whittier Courthouse</v>
      </c>
      <c r="C12" s="163"/>
      <c r="D12" s="63" t="str">
        <f>INDEX(Site_Data_Table,MATCH($A12,'Site Data'!$A$6:$A$15,0),MATCH(D$10,Site_Data_Column_Names,0))</f>
        <v>19-AO1</v>
      </c>
      <c r="E12" s="63" t="str">
        <f>INDEX(Site_Data_Table,MATCH($A12,'Site Data'!$A$6:$A$15,0),MATCH(E$10,Site_Data_Column_Names,0))</f>
        <v>Yes</v>
      </c>
      <c r="F12" s="50">
        <f>INDEX('Site Data'!$A$7:$M$15,MATCH($A12,'Site Data'!$A$7:$A$15,0),MATCH(F$10,'Site Data'!$A$6:$M$6,0))</f>
        <v>1328000</v>
      </c>
      <c r="G12" s="65"/>
      <c r="H12" s="66"/>
      <c r="I12" s="67"/>
      <c r="J12" s="68"/>
      <c r="K12" s="108">
        <f t="shared" si="0"/>
        <v>0</v>
      </c>
      <c r="L12" s="65"/>
      <c r="M12" s="66"/>
      <c r="N12" s="69"/>
      <c r="O12" s="67"/>
      <c r="P12" s="110"/>
      <c r="Q12" s="70">
        <f t="shared" si="1"/>
        <v>0</v>
      </c>
      <c r="V12" s="71"/>
    </row>
    <row r="13" spans="1:22" ht="15" customHeight="1" x14ac:dyDescent="0.25">
      <c r="A13" s="49">
        <f t="shared" si="2"/>
        <v>3</v>
      </c>
      <c r="B13" s="162" t="str">
        <f>INDEX(Site_Data_Table,MATCH($A13,'Site Data'!$A$6:$A$15,0),MATCH(B$10,Site_Data_Column_Names,0))</f>
        <v>Santa Monica Courthouse</v>
      </c>
      <c r="C13" s="163"/>
      <c r="D13" s="63" t="str">
        <f>INDEX(Site_Data_Table,MATCH($A13,'Site Data'!$A$6:$A$15,0),MATCH(D$10,Site_Data_Column_Names,0))</f>
        <v>19-AP1</v>
      </c>
      <c r="E13" s="63" t="str">
        <f>INDEX(Site_Data_Table,MATCH($A13,'Site Data'!$A$6:$A$15,0),MATCH(E$10,Site_Data_Column_Names,0))</f>
        <v>Yes</v>
      </c>
      <c r="F13" s="50">
        <f>INDEX('Site Data'!$A$7:$M$15,MATCH($A13,'Site Data'!$A$7:$A$15,0),MATCH(F$10,'Site Data'!$A$6:$M$6,0))</f>
        <v>1652000</v>
      </c>
      <c r="G13" s="65"/>
      <c r="H13" s="66"/>
      <c r="I13" s="67"/>
      <c r="J13" s="68"/>
      <c r="K13" s="108">
        <f t="shared" si="0"/>
        <v>0</v>
      </c>
      <c r="L13" s="65"/>
      <c r="M13" s="66"/>
      <c r="N13" s="69"/>
      <c r="O13" s="67"/>
      <c r="P13" s="110"/>
      <c r="Q13" s="70">
        <f t="shared" si="1"/>
        <v>0</v>
      </c>
    </row>
    <row r="14" spans="1:22" ht="15" customHeight="1" x14ac:dyDescent="0.25">
      <c r="A14" s="49">
        <f t="shared" si="2"/>
        <v>4</v>
      </c>
      <c r="B14" s="162" t="str">
        <f>INDEX(Site_Data_Table,MATCH($A14,'Site Data'!$A$6:$A$15,0),MATCH(B$10,Site_Data_Column_Names,0))</f>
        <v>Van Nuys Courthouse West</v>
      </c>
      <c r="C14" s="163"/>
      <c r="D14" s="63" t="str">
        <f>INDEX(Site_Data_Table,MATCH($A14,'Site Data'!$A$6:$A$15,0),MATCH(D$10,Site_Data_Column_Names,0))</f>
        <v>19-AX2</v>
      </c>
      <c r="E14" s="63" t="str">
        <f>INDEX(Site_Data_Table,MATCH($A14,'Site Data'!$A$6:$A$15,0),MATCH(E$10,Site_Data_Column_Names,0))</f>
        <v>Yes</v>
      </c>
      <c r="F14" s="50">
        <f>INDEX('Site Data'!$A$7:$M$15,MATCH($A14,'Site Data'!$A$7:$A$15,0),MATCH(F$10,'Site Data'!$A$6:$M$6,0))</f>
        <v>3135000</v>
      </c>
      <c r="G14" s="65"/>
      <c r="H14" s="66"/>
      <c r="I14" s="67"/>
      <c r="J14" s="68"/>
      <c r="K14" s="108">
        <f t="shared" si="0"/>
        <v>0</v>
      </c>
      <c r="L14" s="65"/>
      <c r="M14" s="66"/>
      <c r="N14" s="69"/>
      <c r="O14" s="67"/>
      <c r="P14" s="110"/>
      <c r="Q14" s="70">
        <f t="shared" si="1"/>
        <v>0</v>
      </c>
    </row>
    <row r="15" spans="1:22" ht="15" customHeight="1" x14ac:dyDescent="0.25">
      <c r="A15" s="49">
        <f t="shared" si="2"/>
        <v>5</v>
      </c>
      <c r="B15" s="162" t="str">
        <f>INDEX(Site_Data_Table,MATCH($A15,'Site Data'!$A$6:$A$15,0),MATCH(B$10,Site_Data_Column_Names,0))</f>
        <v>Torrance Courthouse</v>
      </c>
      <c r="C15" s="163"/>
      <c r="D15" s="63" t="str">
        <f>INDEX(Site_Data_Table,MATCH($A15,'Site Data'!$A$6:$A$15,0),MATCH(D$10,Site_Data_Column_Names,0))</f>
        <v>19-C1</v>
      </c>
      <c r="E15" s="63" t="str">
        <f>INDEX(Site_Data_Table,MATCH($A15,'Site Data'!$A$6:$A$15,0),MATCH(E$10,Site_Data_Column_Names,0))</f>
        <v>Yes</v>
      </c>
      <c r="F15" s="50">
        <f>INDEX('Site Data'!$A$7:$M$15,MATCH($A15,'Site Data'!$A$7:$A$15,0),MATCH(F$10,'Site Data'!$A$6:$M$6,0))</f>
        <v>2465000</v>
      </c>
      <c r="G15" s="65"/>
      <c r="H15" s="66"/>
      <c r="I15" s="67"/>
      <c r="J15" s="68"/>
      <c r="K15" s="108">
        <f t="shared" si="0"/>
        <v>0</v>
      </c>
      <c r="L15" s="65"/>
      <c r="M15" s="66"/>
      <c r="N15" s="69"/>
      <c r="O15" s="67"/>
      <c r="P15" s="110"/>
      <c r="Q15" s="70">
        <f t="shared" si="1"/>
        <v>0</v>
      </c>
    </row>
    <row r="16" spans="1:22" ht="15" customHeight="1" x14ac:dyDescent="0.25">
      <c r="A16" s="49">
        <f t="shared" si="2"/>
        <v>6</v>
      </c>
      <c r="B16" s="162" t="str">
        <f>INDEX(Site_Data_Table,MATCH($A16,'Site Data'!$A$6:$A$15,0),MATCH(B$10,Site_Data_Column_Names,0))</f>
        <v>Glendale Courthouse</v>
      </c>
      <c r="C16" s="163"/>
      <c r="D16" s="63" t="str">
        <f>INDEX(Site_Data_Table,MATCH($A16,'Site Data'!$A$6:$A$15,0),MATCH(D$10,Site_Data_Column_Names,0))</f>
        <v>19-H1</v>
      </c>
      <c r="E16" s="63" t="str">
        <f>INDEX(Site_Data_Table,MATCH($A16,'Site Data'!$A$6:$A$15,0),MATCH(E$10,Site_Data_Column_Names,0))</f>
        <v>Yes</v>
      </c>
      <c r="F16" s="50">
        <f>INDEX('Site Data'!$A$7:$M$15,MATCH($A16,'Site Data'!$A$7:$A$15,0),MATCH(F$10,'Site Data'!$A$6:$M$6,0))</f>
        <v>567000</v>
      </c>
      <c r="G16" s="65"/>
      <c r="H16" s="66"/>
      <c r="I16" s="67"/>
      <c r="J16" s="68"/>
      <c r="K16" s="108">
        <f t="shared" si="0"/>
        <v>0</v>
      </c>
      <c r="L16" s="65"/>
      <c r="M16" s="66"/>
      <c r="N16" s="69"/>
      <c r="O16" s="67"/>
      <c r="P16" s="110"/>
      <c r="Q16" s="70">
        <f t="shared" si="1"/>
        <v>0</v>
      </c>
    </row>
    <row r="17" spans="1:17" ht="15" customHeight="1" x14ac:dyDescent="0.25">
      <c r="A17" s="49">
        <f t="shared" si="2"/>
        <v>7</v>
      </c>
      <c r="B17" s="162" t="str">
        <f>INDEX(Site_Data_Table,MATCH($A17,'Site Data'!$A$6:$A$15,0),MATCH(B$10,Site_Data_Column_Names,0))</f>
        <v>Monrovia Training Center</v>
      </c>
      <c r="C17" s="163"/>
      <c r="D17" s="63" t="str">
        <f>INDEX(Site_Data_Table,MATCH($A17,'Site Data'!$A$6:$A$15,0),MATCH(D$10,Site_Data_Column_Names,0))</f>
        <v>19-N1</v>
      </c>
      <c r="E17" s="63" t="str">
        <f>INDEX(Site_Data_Table,MATCH($A17,'Site Data'!$A$6:$A$15,0),MATCH(E$10,Site_Data_Column_Names,0))</f>
        <v>Yes</v>
      </c>
      <c r="F17" s="50">
        <f>INDEX('Site Data'!$A$7:$M$15,MATCH($A17,'Site Data'!$A$7:$A$15,0),MATCH(F$10,'Site Data'!$A$6:$M$6,0))</f>
        <v>91000</v>
      </c>
      <c r="G17" s="65"/>
      <c r="H17" s="66"/>
      <c r="I17" s="67"/>
      <c r="J17" s="68"/>
      <c r="K17" s="108">
        <f t="shared" si="0"/>
        <v>0</v>
      </c>
      <c r="L17" s="65"/>
      <c r="M17" s="66"/>
      <c r="N17" s="69"/>
      <c r="O17" s="67"/>
      <c r="P17" s="110"/>
      <c r="Q17" s="70">
        <f t="shared" si="1"/>
        <v>0</v>
      </c>
    </row>
    <row r="18" spans="1:17" ht="15" customHeight="1" x14ac:dyDescent="0.25">
      <c r="A18" s="49">
        <f t="shared" si="2"/>
        <v>8</v>
      </c>
      <c r="B18" s="162" t="str">
        <f>INDEX(Site_Data_Table,MATCH($A18,'Site Data'!$A$6:$A$15,0),MATCH(B$10,Site_Data_Column_Names,0))</f>
        <v>Edmund D. Edelman Children's Court</v>
      </c>
      <c r="C18" s="163"/>
      <c r="D18" s="63" t="str">
        <f>INDEX(Site_Data_Table,MATCH($A18,'Site Data'!$A$6:$A$15,0),MATCH(D$10,Site_Data_Column_Names,0))</f>
        <v>19-Q1</v>
      </c>
      <c r="E18" s="63" t="str">
        <f>INDEX(Site_Data_Table,MATCH($A18,'Site Data'!$A$6:$A$15,0),MATCH(E$10,Site_Data_Column_Names,0))</f>
        <v>Yes</v>
      </c>
      <c r="F18" s="50">
        <f>INDEX('Site Data'!$A$7:$M$15,MATCH($A18,'Site Data'!$A$7:$A$15,0),MATCH(F$10,'Site Data'!$A$6:$M$6,0))</f>
        <v>2791000</v>
      </c>
      <c r="G18" s="65"/>
      <c r="H18" s="66"/>
      <c r="I18" s="67"/>
      <c r="J18" s="68"/>
      <c r="K18" s="108">
        <f t="shared" si="0"/>
        <v>0</v>
      </c>
      <c r="L18" s="65"/>
      <c r="M18" s="66"/>
      <c r="N18" s="69"/>
      <c r="O18" s="67"/>
      <c r="P18" s="110"/>
      <c r="Q18" s="70">
        <f t="shared" si="1"/>
        <v>0</v>
      </c>
    </row>
    <row r="19" spans="1:17" ht="15" customHeight="1" thickBot="1" x14ac:dyDescent="0.3">
      <c r="A19" s="49">
        <f t="shared" si="2"/>
        <v>9</v>
      </c>
      <c r="B19" s="162" t="str">
        <f>INDEX(Site_Data_Table,MATCH($A19,'Site Data'!$A$6:$A$15,0),MATCH(B$10,Site_Data_Column_Names,0))</f>
        <v>Hollywood Courthouse</v>
      </c>
      <c r="C19" s="163"/>
      <c r="D19" s="63" t="str">
        <f>INDEX(Site_Data_Table,MATCH($A19,'Site Data'!$A$6:$A$15,0),MATCH(D$10,Site_Data_Column_Names,0))</f>
        <v>19-S1</v>
      </c>
      <c r="E19" s="63" t="str">
        <f>INDEX(Site_Data_Table,MATCH($A19,'Site Data'!$A$6:$A$15,0),MATCH(E$10,Site_Data_Column_Names,0))</f>
        <v>Yes</v>
      </c>
      <c r="F19" s="50">
        <f>INDEX('Site Data'!$A$7:$M$15,MATCH($A19,'Site Data'!$A$7:$A$15,0),MATCH(F$10,'Site Data'!$A$6:$M$6,0))</f>
        <v>622000</v>
      </c>
      <c r="G19" s="65"/>
      <c r="H19" s="66"/>
      <c r="I19" s="67"/>
      <c r="J19" s="68"/>
      <c r="K19" s="108">
        <f t="shared" si="0"/>
        <v>0</v>
      </c>
      <c r="L19" s="65"/>
      <c r="M19" s="66"/>
      <c r="N19" s="69"/>
      <c r="O19" s="67"/>
      <c r="P19" s="110"/>
      <c r="Q19" s="70">
        <f t="shared" si="1"/>
        <v>0</v>
      </c>
    </row>
    <row r="20" spans="1:17" ht="15" customHeight="1" thickBot="1" x14ac:dyDescent="0.3">
      <c r="A20" s="84"/>
      <c r="B20" s="85"/>
      <c r="C20" s="85"/>
      <c r="D20" s="85"/>
      <c r="E20" s="85"/>
      <c r="F20" s="86"/>
      <c r="G20" s="87"/>
      <c r="H20" s="87"/>
      <c r="I20" s="87"/>
      <c r="J20" s="88" t="s">
        <v>97</v>
      </c>
      <c r="K20" s="114">
        <f>SUMIFS(K$11:K$19,$E$11:$E$19,"Yes")</f>
        <v>0</v>
      </c>
      <c r="L20" s="87"/>
      <c r="M20" s="87"/>
      <c r="N20" s="87"/>
      <c r="O20" s="87"/>
      <c r="P20" s="109">
        <f>SUMIFS(P$11:P$19,$E$11:$E$19,"Yes")</f>
        <v>0</v>
      </c>
      <c r="Q20" s="89">
        <f t="shared" si="1"/>
        <v>0</v>
      </c>
    </row>
  </sheetData>
  <sheetProtection algorithmName="SHA-512" hashValue="aXLvUS13yAohyNQ5WMV289G1y4NFvOKiUtWxc6Dk0ucYIYWFzDvgfDlyo0uj82o2ZHQGUBj6eB0hGOvTj9oCYA==" saltValue="iTIgNd8mQGS1eLKvhb+BJQ==" spinCount="100000" sheet="1" formatColumns="0" formatRows="0"/>
  <protectedRanges>
    <protectedRange sqref="G11:J19" name="Specs"/>
    <protectedRange sqref="L11:P19" name="Iverter Spec"/>
    <protectedRange sqref="L11:P19" name="inverter Specs"/>
  </protectedRanges>
  <mergeCells count="15">
    <mergeCell ref="B17:C17"/>
    <mergeCell ref="B18:C18"/>
    <mergeCell ref="B19:C19"/>
    <mergeCell ref="B10:C10"/>
    <mergeCell ref="B16:C16"/>
    <mergeCell ref="B11:C11"/>
    <mergeCell ref="B12:C12"/>
    <mergeCell ref="B13:C13"/>
    <mergeCell ref="B14:C14"/>
    <mergeCell ref="B15:C15"/>
    <mergeCell ref="A1:Q1"/>
    <mergeCell ref="B6:F6"/>
    <mergeCell ref="G8:Q8"/>
    <mergeCell ref="G9:K9"/>
    <mergeCell ref="L9:Q9"/>
  </mergeCells>
  <conditionalFormatting sqref="A11:B19 D11:Q19">
    <cfRule type="expression" dxfId="1" priority="5">
      <formula>($E11="No")</formula>
    </cfRule>
  </conditionalFormatting>
  <pageMargins left="0.5" right="0.5" top="0.5" bottom="0.75" header="0.3" footer="0.4"/>
  <pageSetup paperSize="3" scale="50" fitToWidth="2" pageOrder="overThenDown" orientation="landscape" horizontalDpi="300" verticalDpi="300" r:id="rId1"/>
  <headerFooter>
    <oddFooter>&amp;L&amp;10&amp;D&amp;R&amp;10&amp;F | &amp;A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EFC0-6306-46A9-B843-A441EC951323}">
  <sheetPr>
    <tabColor rgb="FFFFFF99"/>
  </sheetPr>
  <dimension ref="A1:AH20"/>
  <sheetViews>
    <sheetView showGridLines="0" zoomScaleNormal="100" workbookViewId="0">
      <selection sqref="A1:Q1"/>
    </sheetView>
  </sheetViews>
  <sheetFormatPr defaultColWidth="8.6640625" defaultRowHeight="15" x14ac:dyDescent="0.25"/>
  <cols>
    <col min="1" max="1" width="14.44140625" style="23" customWidth="1"/>
    <col min="2" max="2" width="6.5546875" style="23" customWidth="1"/>
    <col min="3" max="3" width="16.77734375" style="23" customWidth="1"/>
    <col min="4" max="4" width="6.21875" style="23" bestFit="1" customWidth="1"/>
    <col min="5" max="5" width="6.21875" style="23" hidden="1" customWidth="1"/>
    <col min="6" max="6" width="13" style="23" customWidth="1"/>
    <col min="7" max="8" width="16.5546875" style="23" customWidth="1"/>
    <col min="9" max="9" width="10.77734375" style="23" customWidth="1"/>
    <col min="10" max="10" width="11.109375" style="23" customWidth="1"/>
    <col min="11" max="11" width="11.77734375" style="23" customWidth="1"/>
    <col min="12" max="13" width="16.5546875" style="23" customWidth="1"/>
    <col min="14" max="14" width="18.77734375" style="23" customWidth="1"/>
    <col min="15" max="15" width="11.109375" style="23" customWidth="1"/>
    <col min="16" max="16" width="10.21875" style="23" customWidth="1"/>
    <col min="17" max="17" width="9.77734375" style="23" customWidth="1"/>
    <col min="18" max="19" width="15.109375" style="23" customWidth="1"/>
    <col min="20" max="29" width="14.109375" style="23" customWidth="1"/>
    <col min="30" max="32" width="8.6640625" style="23"/>
    <col min="33" max="33" width="8.6640625" style="23" customWidth="1"/>
    <col min="34" max="34" width="9.21875" style="23" bestFit="1" customWidth="1"/>
    <col min="35" max="16384" width="8.6640625" style="23"/>
  </cols>
  <sheetData>
    <row r="1" spans="1:34" s="48" customFormat="1" ht="85.5" customHeight="1" x14ac:dyDescent="0.25">
      <c r="A1" s="154" t="s">
        <v>171</v>
      </c>
      <c r="B1" s="154"/>
      <c r="C1" s="154"/>
      <c r="D1" s="154"/>
      <c r="E1" s="154"/>
      <c r="F1" s="154"/>
      <c r="G1" s="154"/>
      <c r="H1" s="154"/>
      <c r="I1" s="154"/>
      <c r="J1" s="154"/>
      <c r="K1" s="154"/>
      <c r="L1" s="154"/>
      <c r="M1" s="154"/>
      <c r="N1" s="154"/>
      <c r="O1" s="154"/>
      <c r="P1" s="154"/>
      <c r="Q1" s="154"/>
      <c r="R1" s="44"/>
      <c r="S1" s="44"/>
      <c r="T1" s="44"/>
      <c r="U1" s="44"/>
      <c r="V1" s="44"/>
    </row>
    <row r="2" spans="1:34" s="6" customFormat="1" ht="30" customHeight="1" x14ac:dyDescent="0.2"/>
    <row r="3" spans="1:34" ht="28.5" x14ac:dyDescent="0.45">
      <c r="A3" s="7" t="s">
        <v>172</v>
      </c>
      <c r="B3" s="1"/>
      <c r="C3" s="1"/>
      <c r="D3" s="1"/>
      <c r="E3" s="1"/>
      <c r="F3" s="1"/>
      <c r="G3" s="1"/>
      <c r="H3" s="1"/>
      <c r="I3" s="1"/>
      <c r="J3" s="1"/>
      <c r="K3" s="1"/>
      <c r="L3" s="1"/>
      <c r="M3" s="1"/>
      <c r="N3" s="1"/>
      <c r="O3" s="1"/>
    </row>
    <row r="4" spans="1:34" ht="21" x14ac:dyDescent="0.35">
      <c r="A4" s="4" t="str">
        <f>Instructions!B7</f>
        <v>Proposed Equipment Form</v>
      </c>
      <c r="B4" s="1"/>
      <c r="C4" s="1"/>
      <c r="D4" s="1"/>
      <c r="E4" s="1"/>
      <c r="I4" s="1"/>
      <c r="J4" s="1"/>
      <c r="K4" s="1"/>
      <c r="L4" s="1"/>
      <c r="M4" s="1"/>
      <c r="N4" s="1"/>
      <c r="O4" s="1"/>
    </row>
    <row r="5" spans="1:34" ht="15.75" x14ac:dyDescent="0.25">
      <c r="A5" s="2" t="str">
        <f>Instructions!$B$9</f>
        <v>Region:</v>
      </c>
      <c r="B5" s="2" t="str">
        <f>Instructions!$C$9</f>
        <v>SRO1</v>
      </c>
      <c r="C5" s="1"/>
      <c r="D5" s="1"/>
      <c r="E5" s="1"/>
      <c r="I5" s="1"/>
      <c r="J5" s="1"/>
      <c r="K5" s="1"/>
      <c r="L5" s="1"/>
      <c r="M5" s="1"/>
      <c r="N5" s="1"/>
      <c r="O5" s="1"/>
    </row>
    <row r="6" spans="1:34" ht="26.25" customHeight="1" x14ac:dyDescent="0.25">
      <c r="A6" s="103" t="str">
        <f>Instructions!B10</f>
        <v>Proposer:</v>
      </c>
      <c r="B6" s="155">
        <f>Instructions!C10</f>
        <v>0</v>
      </c>
      <c r="C6" s="155"/>
      <c r="D6" s="155"/>
      <c r="E6" s="155"/>
      <c r="F6" s="155"/>
    </row>
    <row r="7" spans="1:34" ht="22.5" customHeight="1" thickBot="1" x14ac:dyDescent="0.3">
      <c r="A7" s="41"/>
      <c r="B7" s="41"/>
      <c r="C7" s="41"/>
      <c r="D7" s="41"/>
      <c r="E7" s="41"/>
      <c r="F7" s="41"/>
      <c r="G7" s="41"/>
      <c r="H7" s="41"/>
      <c r="I7" s="41"/>
      <c r="J7" s="41"/>
      <c r="K7" s="41"/>
      <c r="L7" s="41"/>
      <c r="M7" s="41"/>
      <c r="N7" s="41"/>
      <c r="O7" s="41"/>
      <c r="Q7" s="41"/>
    </row>
    <row r="8" spans="1:34" ht="21.75" thickBot="1" x14ac:dyDescent="0.3">
      <c r="A8" s="41"/>
      <c r="B8" s="41"/>
      <c r="C8" s="41"/>
      <c r="D8" s="41"/>
      <c r="E8" s="41"/>
      <c r="F8" s="41"/>
      <c r="G8" s="156" t="s">
        <v>159</v>
      </c>
      <c r="H8" s="157"/>
      <c r="I8" s="157"/>
      <c r="J8" s="157"/>
      <c r="K8" s="157"/>
      <c r="L8" s="157"/>
      <c r="M8" s="157"/>
      <c r="N8" s="157"/>
      <c r="O8" s="157"/>
      <c r="P8" s="157"/>
      <c r="Q8" s="158"/>
      <c r="R8" s="156" t="s">
        <v>173</v>
      </c>
      <c r="S8" s="157"/>
      <c r="T8" s="157"/>
      <c r="U8" s="157"/>
      <c r="V8" s="157"/>
      <c r="W8" s="157"/>
      <c r="X8" s="157"/>
      <c r="Y8" s="157"/>
      <c r="Z8" s="157"/>
      <c r="AA8" s="157"/>
      <c r="AB8" s="157"/>
      <c r="AC8" s="158"/>
    </row>
    <row r="9" spans="1:34" s="5" customFormat="1" ht="62.65" customHeight="1" thickBot="1" x14ac:dyDescent="0.45">
      <c r="A9" s="24"/>
      <c r="F9" s="43"/>
      <c r="G9" s="159" t="s">
        <v>160</v>
      </c>
      <c r="H9" s="160"/>
      <c r="I9" s="160"/>
      <c r="J9" s="160"/>
      <c r="K9" s="161"/>
      <c r="L9" s="159" t="s">
        <v>161</v>
      </c>
      <c r="M9" s="160"/>
      <c r="N9" s="160"/>
      <c r="O9" s="160"/>
      <c r="P9" s="160"/>
      <c r="Q9" s="161"/>
      <c r="R9" s="165" t="s">
        <v>174</v>
      </c>
      <c r="S9" s="166"/>
      <c r="T9" s="166"/>
      <c r="U9" s="166"/>
      <c r="V9" s="166"/>
      <c r="W9" s="166"/>
      <c r="X9" s="167" t="s">
        <v>175</v>
      </c>
      <c r="Y9" s="168"/>
      <c r="Z9" s="168"/>
      <c r="AA9" s="168"/>
      <c r="AB9" s="168"/>
      <c r="AC9" s="169"/>
    </row>
    <row r="10" spans="1:34" s="11" customFormat="1" ht="45.75" thickBot="1" x14ac:dyDescent="0.3">
      <c r="A10" s="42" t="str">
        <f>'Site Data'!A6</f>
        <v>Site Number</v>
      </c>
      <c r="B10" s="151" t="str">
        <f>'Site Data'!B6</f>
        <v>Site Name</v>
      </c>
      <c r="C10" s="164"/>
      <c r="D10" s="64" t="str">
        <f>'Site Data'!C6</f>
        <v>Site ID</v>
      </c>
      <c r="E10" s="125" t="str">
        <f>'Site Data'!AA6</f>
        <v>Include</v>
      </c>
      <c r="F10" s="52" t="str">
        <f>'Site Data'!L6</f>
        <v>Year 1 Target PV Production (kWh)</v>
      </c>
      <c r="G10" s="42" t="s">
        <v>162</v>
      </c>
      <c r="H10" s="64" t="s">
        <v>163</v>
      </c>
      <c r="I10" s="64" t="s">
        <v>164</v>
      </c>
      <c r="J10" s="47" t="s">
        <v>165</v>
      </c>
      <c r="K10" s="126" t="s">
        <v>166</v>
      </c>
      <c r="L10" s="42" t="s">
        <v>162</v>
      </c>
      <c r="M10" s="64" t="s">
        <v>163</v>
      </c>
      <c r="N10" s="124" t="s">
        <v>167</v>
      </c>
      <c r="O10" s="64" t="s">
        <v>168</v>
      </c>
      <c r="P10" s="46" t="s">
        <v>169</v>
      </c>
      <c r="Q10" s="47" t="s">
        <v>170</v>
      </c>
      <c r="R10" s="42" t="s">
        <v>176</v>
      </c>
      <c r="S10" s="64" t="s">
        <v>177</v>
      </c>
      <c r="T10" s="64" t="s">
        <v>178</v>
      </c>
      <c r="U10" s="64" t="s">
        <v>179</v>
      </c>
      <c r="V10" s="64" t="s">
        <v>180</v>
      </c>
      <c r="W10" s="64" t="s">
        <v>181</v>
      </c>
      <c r="X10" s="42" t="s">
        <v>182</v>
      </c>
      <c r="Y10" s="64" t="s">
        <v>183</v>
      </c>
      <c r="Z10" s="64" t="s">
        <v>184</v>
      </c>
      <c r="AA10" s="64" t="s">
        <v>185</v>
      </c>
      <c r="AB10" s="64" t="s">
        <v>186</v>
      </c>
      <c r="AC10" s="47" t="s">
        <v>187</v>
      </c>
    </row>
    <row r="11" spans="1:34" ht="15" customHeight="1" x14ac:dyDescent="0.25">
      <c r="A11" s="49">
        <v>1</v>
      </c>
      <c r="B11" s="162" t="str">
        <f>INDEX(Site_Data_Table,MATCH($A11,'Site Data'!$A$6:$A$15,0),MATCH(B$10,Site_Data_Column_Names,0))</f>
        <v>Delano/North Kern Court</v>
      </c>
      <c r="C11" s="163"/>
      <c r="D11" s="63" t="str">
        <f>INDEX(Site_Data_Table,MATCH($A11,'Site Data'!$A$6:$A$15,0),MATCH(D$10,Site_Data_Column_Names,0))</f>
        <v>15-D1</v>
      </c>
      <c r="E11" s="63" t="str">
        <f>INDEX(Site_Data_Table,MATCH($A11,'Site Data'!$A$6:$A$15,0),MATCH(E$10,Site_Data_Column_Names,0))</f>
        <v>Yes</v>
      </c>
      <c r="F11" s="50">
        <f>INDEX('Site Data'!$A$7:$M$15,MATCH($A11,'Site Data'!$A$7:$A$15,0),MATCH(F$10,'Site Data'!$A$6:$M$6,0))</f>
        <v>169000</v>
      </c>
      <c r="G11" s="65"/>
      <c r="H11" s="66"/>
      <c r="I11" s="67"/>
      <c r="J11" s="68"/>
      <c r="K11" s="108">
        <f t="shared" ref="K11:K19" si="0">I11*J11/1000</f>
        <v>0</v>
      </c>
      <c r="L11" s="65"/>
      <c r="M11" s="66"/>
      <c r="N11" s="69"/>
      <c r="O11" s="67"/>
      <c r="P11" s="110"/>
      <c r="Q11" s="70">
        <f t="shared" ref="Q11:Q20" si="1">IFERROR(K11/P11,0)</f>
        <v>0</v>
      </c>
      <c r="R11" s="73"/>
      <c r="S11" s="74"/>
      <c r="T11" s="74"/>
      <c r="U11" s="117"/>
      <c r="V11" s="117"/>
      <c r="W11" s="75"/>
      <c r="X11" s="76"/>
      <c r="Y11" s="77"/>
      <c r="Z11" s="77"/>
      <c r="AA11" s="77"/>
      <c r="AB11" s="77"/>
      <c r="AC11" s="78"/>
    </row>
    <row r="12" spans="1:34" ht="15" customHeight="1" x14ac:dyDescent="0.25">
      <c r="A12" s="49">
        <f t="shared" ref="A12:A19" si="2">A11+1</f>
        <v>2</v>
      </c>
      <c r="B12" s="162" t="str">
        <f>INDEX(Site_Data_Table,MATCH($A12,'Site Data'!$A$6:$A$15,0),MATCH(B$10,Site_Data_Column_Names,0))</f>
        <v>Whittier Courthouse</v>
      </c>
      <c r="C12" s="163"/>
      <c r="D12" s="63" t="str">
        <f>INDEX(Site_Data_Table,MATCH($A12,'Site Data'!$A$6:$A$15,0),MATCH(D$10,Site_Data_Column_Names,0))</f>
        <v>19-AO1</v>
      </c>
      <c r="E12" s="63" t="str">
        <f>INDEX(Site_Data_Table,MATCH($A12,'Site Data'!$A$6:$A$15,0),MATCH(E$10,Site_Data_Column_Names,0))</f>
        <v>Yes</v>
      </c>
      <c r="F12" s="50">
        <f>INDEX('Site Data'!$A$7:$M$15,MATCH($A12,'Site Data'!$A$7:$A$15,0),MATCH(F$10,'Site Data'!$A$6:$M$6,0))</f>
        <v>1328000</v>
      </c>
      <c r="G12" s="65"/>
      <c r="H12" s="66"/>
      <c r="I12" s="67"/>
      <c r="J12" s="68"/>
      <c r="K12" s="108">
        <f t="shared" si="0"/>
        <v>0</v>
      </c>
      <c r="L12" s="65"/>
      <c r="M12" s="66"/>
      <c r="N12" s="69"/>
      <c r="O12" s="67"/>
      <c r="P12" s="110"/>
      <c r="Q12" s="70">
        <f t="shared" si="1"/>
        <v>0</v>
      </c>
      <c r="R12" s="73"/>
      <c r="S12" s="74"/>
      <c r="T12" s="74"/>
      <c r="U12" s="117"/>
      <c r="V12" s="117"/>
      <c r="W12" s="75"/>
      <c r="X12" s="76"/>
      <c r="Y12" s="77"/>
      <c r="Z12" s="77"/>
      <c r="AA12" s="77"/>
      <c r="AB12" s="77"/>
      <c r="AC12" s="78"/>
      <c r="AH12" s="71"/>
    </row>
    <row r="13" spans="1:34" ht="15" customHeight="1" x14ac:dyDescent="0.25">
      <c r="A13" s="49">
        <f t="shared" si="2"/>
        <v>3</v>
      </c>
      <c r="B13" s="162" t="str">
        <f>INDEX(Site_Data_Table,MATCH($A13,'Site Data'!$A$6:$A$15,0),MATCH(B$10,Site_Data_Column_Names,0))</f>
        <v>Santa Monica Courthouse</v>
      </c>
      <c r="C13" s="163"/>
      <c r="D13" s="63" t="str">
        <f>INDEX(Site_Data_Table,MATCH($A13,'Site Data'!$A$6:$A$15,0),MATCH(D$10,Site_Data_Column_Names,0))</f>
        <v>19-AP1</v>
      </c>
      <c r="E13" s="63" t="str">
        <f>INDEX(Site_Data_Table,MATCH($A13,'Site Data'!$A$6:$A$15,0),MATCH(E$10,Site_Data_Column_Names,0))</f>
        <v>Yes</v>
      </c>
      <c r="F13" s="50">
        <f>INDEX('Site Data'!$A$7:$M$15,MATCH($A13,'Site Data'!$A$7:$A$15,0),MATCH(F$10,'Site Data'!$A$6:$M$6,0))</f>
        <v>1652000</v>
      </c>
      <c r="G13" s="65"/>
      <c r="H13" s="66"/>
      <c r="I13" s="67"/>
      <c r="J13" s="68"/>
      <c r="K13" s="108">
        <f t="shared" si="0"/>
        <v>0</v>
      </c>
      <c r="L13" s="65"/>
      <c r="M13" s="66"/>
      <c r="N13" s="69"/>
      <c r="O13" s="67"/>
      <c r="P13" s="110"/>
      <c r="Q13" s="70">
        <f t="shared" si="1"/>
        <v>0</v>
      </c>
      <c r="R13" s="73"/>
      <c r="S13" s="74"/>
      <c r="T13" s="74"/>
      <c r="U13" s="117"/>
      <c r="V13" s="117"/>
      <c r="W13" s="75"/>
      <c r="X13" s="76"/>
      <c r="Y13" s="77"/>
      <c r="Z13" s="77"/>
      <c r="AA13" s="77"/>
      <c r="AB13" s="77"/>
      <c r="AC13" s="78"/>
    </row>
    <row r="14" spans="1:34" ht="15" customHeight="1" x14ac:dyDescent="0.25">
      <c r="A14" s="49">
        <f t="shared" si="2"/>
        <v>4</v>
      </c>
      <c r="B14" s="162" t="str">
        <f>INDEX(Site_Data_Table,MATCH($A14,'Site Data'!$A$6:$A$15,0),MATCH(B$10,Site_Data_Column_Names,0))</f>
        <v>Van Nuys Courthouse West</v>
      </c>
      <c r="C14" s="163"/>
      <c r="D14" s="63" t="str">
        <f>INDEX(Site_Data_Table,MATCH($A14,'Site Data'!$A$6:$A$15,0),MATCH(D$10,Site_Data_Column_Names,0))</f>
        <v>19-AX2</v>
      </c>
      <c r="E14" s="63" t="str">
        <f>INDEX(Site_Data_Table,MATCH($A14,'Site Data'!$A$6:$A$15,0),MATCH(E$10,Site_Data_Column_Names,0))</f>
        <v>Yes</v>
      </c>
      <c r="F14" s="50">
        <f>INDEX('Site Data'!$A$7:$M$15,MATCH($A14,'Site Data'!$A$7:$A$15,0),MATCH(F$10,'Site Data'!$A$6:$M$6,0))</f>
        <v>3135000</v>
      </c>
      <c r="G14" s="65"/>
      <c r="H14" s="66"/>
      <c r="I14" s="67"/>
      <c r="J14" s="68"/>
      <c r="K14" s="108">
        <f t="shared" si="0"/>
        <v>0</v>
      </c>
      <c r="L14" s="65"/>
      <c r="M14" s="66"/>
      <c r="N14" s="69"/>
      <c r="O14" s="67"/>
      <c r="P14" s="110"/>
      <c r="Q14" s="70">
        <f t="shared" si="1"/>
        <v>0</v>
      </c>
      <c r="R14" s="73"/>
      <c r="S14" s="74"/>
      <c r="T14" s="74"/>
      <c r="U14" s="117"/>
      <c r="V14" s="117"/>
      <c r="W14" s="75"/>
      <c r="X14" s="76"/>
      <c r="Y14" s="77"/>
      <c r="Z14" s="77"/>
      <c r="AA14" s="77"/>
      <c r="AB14" s="77"/>
      <c r="AC14" s="78"/>
    </row>
    <row r="15" spans="1:34" ht="15" customHeight="1" x14ac:dyDescent="0.25">
      <c r="A15" s="49">
        <f t="shared" si="2"/>
        <v>5</v>
      </c>
      <c r="B15" s="162" t="str">
        <f>INDEX(Site_Data_Table,MATCH($A15,'Site Data'!$A$6:$A$15,0),MATCH(B$10,Site_Data_Column_Names,0))</f>
        <v>Torrance Courthouse</v>
      </c>
      <c r="C15" s="163"/>
      <c r="D15" s="63" t="str">
        <f>INDEX(Site_Data_Table,MATCH($A15,'Site Data'!$A$6:$A$15,0),MATCH(D$10,Site_Data_Column_Names,0))</f>
        <v>19-C1</v>
      </c>
      <c r="E15" s="63" t="str">
        <f>INDEX(Site_Data_Table,MATCH($A15,'Site Data'!$A$6:$A$15,0),MATCH(E$10,Site_Data_Column_Names,0))</f>
        <v>Yes</v>
      </c>
      <c r="F15" s="50">
        <f>INDEX('Site Data'!$A$7:$M$15,MATCH($A15,'Site Data'!$A$7:$A$15,0),MATCH(F$10,'Site Data'!$A$6:$M$6,0))</f>
        <v>2465000</v>
      </c>
      <c r="G15" s="65"/>
      <c r="H15" s="66"/>
      <c r="I15" s="67"/>
      <c r="J15" s="68"/>
      <c r="K15" s="108">
        <f t="shared" si="0"/>
        <v>0</v>
      </c>
      <c r="L15" s="65"/>
      <c r="M15" s="66"/>
      <c r="N15" s="69"/>
      <c r="O15" s="67"/>
      <c r="P15" s="110"/>
      <c r="Q15" s="70">
        <f t="shared" si="1"/>
        <v>0</v>
      </c>
      <c r="R15" s="73"/>
      <c r="S15" s="74"/>
      <c r="T15" s="74"/>
      <c r="U15" s="117"/>
      <c r="V15" s="117"/>
      <c r="W15" s="75"/>
      <c r="X15" s="76"/>
      <c r="Y15" s="77"/>
      <c r="Z15" s="77"/>
      <c r="AA15" s="77"/>
      <c r="AB15" s="77"/>
      <c r="AC15" s="78"/>
    </row>
    <row r="16" spans="1:34" ht="15" customHeight="1" x14ac:dyDescent="0.25">
      <c r="A16" s="49">
        <f t="shared" si="2"/>
        <v>6</v>
      </c>
      <c r="B16" s="162" t="str">
        <f>INDEX(Site_Data_Table,MATCH($A16,'Site Data'!$A$6:$A$15,0),MATCH(B$10,Site_Data_Column_Names,0))</f>
        <v>Glendale Courthouse</v>
      </c>
      <c r="C16" s="163"/>
      <c r="D16" s="63" t="str">
        <f>INDEX(Site_Data_Table,MATCH($A16,'Site Data'!$A$6:$A$15,0),MATCH(D$10,Site_Data_Column_Names,0))</f>
        <v>19-H1</v>
      </c>
      <c r="E16" s="63" t="str">
        <f>INDEX(Site_Data_Table,MATCH($A16,'Site Data'!$A$6:$A$15,0),MATCH(E$10,Site_Data_Column_Names,0))</f>
        <v>Yes</v>
      </c>
      <c r="F16" s="50">
        <f>INDEX('Site Data'!$A$7:$M$15,MATCH($A16,'Site Data'!$A$7:$A$15,0),MATCH(F$10,'Site Data'!$A$6:$M$6,0))</f>
        <v>567000</v>
      </c>
      <c r="G16" s="65"/>
      <c r="H16" s="66"/>
      <c r="I16" s="67"/>
      <c r="J16" s="68"/>
      <c r="K16" s="108">
        <f t="shared" si="0"/>
        <v>0</v>
      </c>
      <c r="L16" s="65"/>
      <c r="M16" s="66"/>
      <c r="N16" s="69"/>
      <c r="O16" s="67"/>
      <c r="P16" s="110"/>
      <c r="Q16" s="70">
        <f t="shared" si="1"/>
        <v>0</v>
      </c>
      <c r="R16" s="73"/>
      <c r="S16" s="74"/>
      <c r="T16" s="74"/>
      <c r="U16" s="117"/>
      <c r="V16" s="117"/>
      <c r="W16" s="75"/>
      <c r="X16" s="76"/>
      <c r="Y16" s="77"/>
      <c r="Z16" s="77"/>
      <c r="AA16" s="77"/>
      <c r="AB16" s="77"/>
      <c r="AC16" s="78"/>
    </row>
    <row r="17" spans="1:29" ht="15" customHeight="1" x14ac:dyDescent="0.25">
      <c r="A17" s="49">
        <f t="shared" si="2"/>
        <v>7</v>
      </c>
      <c r="B17" s="162" t="str">
        <f>INDEX(Site_Data_Table,MATCH($A17,'Site Data'!$A$6:$A$15,0),MATCH(B$10,Site_Data_Column_Names,0))</f>
        <v>Monrovia Training Center</v>
      </c>
      <c r="C17" s="163"/>
      <c r="D17" s="63" t="str">
        <f>INDEX(Site_Data_Table,MATCH($A17,'Site Data'!$A$6:$A$15,0),MATCH(D$10,Site_Data_Column_Names,0))</f>
        <v>19-N1</v>
      </c>
      <c r="E17" s="63" t="str">
        <f>INDEX(Site_Data_Table,MATCH($A17,'Site Data'!$A$6:$A$15,0),MATCH(E$10,Site_Data_Column_Names,0))</f>
        <v>Yes</v>
      </c>
      <c r="F17" s="50">
        <f>INDEX('Site Data'!$A$7:$M$15,MATCH($A17,'Site Data'!$A$7:$A$15,0),MATCH(F$10,'Site Data'!$A$6:$M$6,0))</f>
        <v>91000</v>
      </c>
      <c r="G17" s="65"/>
      <c r="H17" s="66"/>
      <c r="I17" s="67"/>
      <c r="J17" s="68"/>
      <c r="K17" s="108">
        <f t="shared" si="0"/>
        <v>0</v>
      </c>
      <c r="L17" s="65"/>
      <c r="M17" s="66"/>
      <c r="N17" s="69"/>
      <c r="O17" s="67"/>
      <c r="P17" s="110"/>
      <c r="Q17" s="70">
        <f t="shared" si="1"/>
        <v>0</v>
      </c>
      <c r="R17" s="73"/>
      <c r="S17" s="74"/>
      <c r="T17" s="74"/>
      <c r="U17" s="117"/>
      <c r="V17" s="117"/>
      <c r="W17" s="75"/>
      <c r="X17" s="76"/>
      <c r="Y17" s="77"/>
      <c r="Z17" s="77"/>
      <c r="AA17" s="77"/>
      <c r="AB17" s="77"/>
      <c r="AC17" s="78"/>
    </row>
    <row r="18" spans="1:29" ht="15" customHeight="1" x14ac:dyDescent="0.25">
      <c r="A18" s="49">
        <f t="shared" si="2"/>
        <v>8</v>
      </c>
      <c r="B18" s="162" t="str">
        <f>INDEX(Site_Data_Table,MATCH($A18,'Site Data'!$A$6:$A$15,0),MATCH(B$10,Site_Data_Column_Names,0))</f>
        <v>Edmund D. Edelman Children's Court</v>
      </c>
      <c r="C18" s="163"/>
      <c r="D18" s="63" t="str">
        <f>INDEX(Site_Data_Table,MATCH($A18,'Site Data'!$A$6:$A$15,0),MATCH(D$10,Site_Data_Column_Names,0))</f>
        <v>19-Q1</v>
      </c>
      <c r="E18" s="63" t="str">
        <f>INDEX(Site_Data_Table,MATCH($A18,'Site Data'!$A$6:$A$15,0),MATCH(E$10,Site_Data_Column_Names,0))</f>
        <v>Yes</v>
      </c>
      <c r="F18" s="50">
        <f>INDEX('Site Data'!$A$7:$M$15,MATCH($A18,'Site Data'!$A$7:$A$15,0),MATCH(F$10,'Site Data'!$A$6:$M$6,0))</f>
        <v>2791000</v>
      </c>
      <c r="G18" s="65"/>
      <c r="H18" s="66"/>
      <c r="I18" s="67"/>
      <c r="J18" s="68"/>
      <c r="K18" s="108">
        <f t="shared" si="0"/>
        <v>0</v>
      </c>
      <c r="L18" s="65"/>
      <c r="M18" s="66"/>
      <c r="N18" s="69"/>
      <c r="O18" s="67"/>
      <c r="P18" s="110"/>
      <c r="Q18" s="70">
        <f t="shared" si="1"/>
        <v>0</v>
      </c>
      <c r="R18" s="73"/>
      <c r="S18" s="74"/>
      <c r="T18" s="74"/>
      <c r="U18" s="117"/>
      <c r="V18" s="117"/>
      <c r="W18" s="75"/>
      <c r="X18" s="76"/>
      <c r="Y18" s="77"/>
      <c r="Z18" s="77"/>
      <c r="AA18" s="77"/>
      <c r="AB18" s="77"/>
      <c r="AC18" s="78"/>
    </row>
    <row r="19" spans="1:29" ht="15" customHeight="1" thickBot="1" x14ac:dyDescent="0.3">
      <c r="A19" s="49">
        <f t="shared" si="2"/>
        <v>9</v>
      </c>
      <c r="B19" s="162" t="str">
        <f>INDEX(Site_Data_Table,MATCH($A19,'Site Data'!$A$6:$A$15,0),MATCH(B$10,Site_Data_Column_Names,0))</f>
        <v>Hollywood Courthouse</v>
      </c>
      <c r="C19" s="163"/>
      <c r="D19" s="63" t="str">
        <f>INDEX(Site_Data_Table,MATCH($A19,'Site Data'!$A$6:$A$15,0),MATCH(D$10,Site_Data_Column_Names,0))</f>
        <v>19-S1</v>
      </c>
      <c r="E19" s="63" t="str">
        <f>INDEX(Site_Data_Table,MATCH($A19,'Site Data'!$A$6:$A$15,0),MATCH(E$10,Site_Data_Column_Names,0))</f>
        <v>Yes</v>
      </c>
      <c r="F19" s="50">
        <f>INDEX('Site Data'!$A$7:$M$15,MATCH($A19,'Site Data'!$A$7:$A$15,0),MATCH(F$10,'Site Data'!$A$6:$M$6,0))</f>
        <v>622000</v>
      </c>
      <c r="G19" s="65"/>
      <c r="H19" s="66"/>
      <c r="I19" s="67"/>
      <c r="J19" s="68"/>
      <c r="K19" s="108">
        <f t="shared" si="0"/>
        <v>0</v>
      </c>
      <c r="L19" s="65"/>
      <c r="M19" s="66"/>
      <c r="N19" s="69"/>
      <c r="O19" s="67"/>
      <c r="P19" s="110"/>
      <c r="Q19" s="70">
        <f t="shared" si="1"/>
        <v>0</v>
      </c>
      <c r="R19" s="73"/>
      <c r="S19" s="74"/>
      <c r="T19" s="74"/>
      <c r="U19" s="117"/>
      <c r="V19" s="117"/>
      <c r="W19" s="75"/>
      <c r="X19" s="76"/>
      <c r="Y19" s="77"/>
      <c r="Z19" s="77"/>
      <c r="AA19" s="77"/>
      <c r="AB19" s="77"/>
      <c r="AC19" s="78"/>
    </row>
    <row r="20" spans="1:29" ht="15" customHeight="1" thickBot="1" x14ac:dyDescent="0.3">
      <c r="A20" s="84"/>
      <c r="B20" s="85"/>
      <c r="C20" s="85"/>
      <c r="D20" s="85"/>
      <c r="E20" s="85"/>
      <c r="F20" s="86"/>
      <c r="G20" s="87"/>
      <c r="H20" s="87"/>
      <c r="I20" s="87"/>
      <c r="J20" s="88" t="s">
        <v>97</v>
      </c>
      <c r="K20" s="114">
        <f>SUMIFS(K$11:K$19,$E$11:$E$19,"Yes")</f>
        <v>0</v>
      </c>
      <c r="L20" s="87"/>
      <c r="M20" s="87"/>
      <c r="N20" s="87"/>
      <c r="O20" s="87"/>
      <c r="P20" s="109">
        <f>SUMIFS(P$11:P$19,$E$11:$E$19,"Yes")</f>
        <v>0</v>
      </c>
      <c r="Q20" s="89">
        <f t="shared" si="1"/>
        <v>0</v>
      </c>
      <c r="R20" s="87"/>
      <c r="S20" s="87"/>
      <c r="T20" s="87"/>
      <c r="U20" s="118">
        <f>SUMIFS(U$11:U$19,$E$11:$E$19,"Yes")</f>
        <v>0</v>
      </c>
      <c r="V20" s="120">
        <f>SUMIFS(V$11:V$19,$E$11:$E$19,"Yes")</f>
        <v>0</v>
      </c>
      <c r="W20" s="119">
        <f>SUMIFS(W$11:W$19,$E$11:$E$19,"Yes")</f>
        <v>0</v>
      </c>
      <c r="X20" s="87"/>
      <c r="Y20" s="87"/>
      <c r="Z20" s="87"/>
      <c r="AA20" s="87"/>
      <c r="AB20" s="87"/>
      <c r="AC20" s="87"/>
    </row>
  </sheetData>
  <sheetProtection algorithmName="SHA-512" hashValue="6pS3WkFtWgr8PnOEEYEeeRFvUiBkUI6emVkbJm5IkV9EIh/KR1vMpiEkFcR2GItckZtCOXUzsoMAu1O/ACpPeA==" saltValue="EmnuNL3UiP1nL2NPlUy0uQ==" spinCount="100000" sheet="1" formatColumns="0" formatRows="0"/>
  <protectedRanges>
    <protectedRange sqref="G11:J19" name="Specs"/>
    <protectedRange sqref="L11:P19" name="Iverter Spec"/>
    <protectedRange sqref="L11:P19" name="inverter Specs"/>
  </protectedRanges>
  <mergeCells count="18">
    <mergeCell ref="B10:C10"/>
    <mergeCell ref="B16:C16"/>
    <mergeCell ref="B17:C17"/>
    <mergeCell ref="B18:C18"/>
    <mergeCell ref="B19:C19"/>
    <mergeCell ref="B11:C11"/>
    <mergeCell ref="B12:C12"/>
    <mergeCell ref="B13:C13"/>
    <mergeCell ref="B14:C14"/>
    <mergeCell ref="B15:C15"/>
    <mergeCell ref="A1:Q1"/>
    <mergeCell ref="B6:F6"/>
    <mergeCell ref="G8:Q8"/>
    <mergeCell ref="R8:AC8"/>
    <mergeCell ref="G9:K9"/>
    <mergeCell ref="L9:Q9"/>
    <mergeCell ref="R9:W9"/>
    <mergeCell ref="X9:AC9"/>
  </mergeCells>
  <conditionalFormatting sqref="A11:B19 D11:AC19">
    <cfRule type="expression" dxfId="0" priority="6">
      <formula>($E11="No")</formula>
    </cfRule>
  </conditionalFormatting>
  <pageMargins left="0.5" right="0.5" top="0.5" bottom="0.75" header="0.3" footer="0.4"/>
  <pageSetup paperSize="3" scale="50" fitToWidth="2" pageOrder="overThenDown" orientation="landscape" horizontalDpi="300" verticalDpi="300" r:id="rId1"/>
  <headerFooter>
    <oddFooter>&amp;L&amp;10&amp;D&amp;R&amp;10&amp;F | &amp;A |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dimension ref="A1:G49"/>
  <sheetViews>
    <sheetView workbookViewId="0">
      <selection activeCell="B10" sqref="B10:B11"/>
    </sheetView>
  </sheetViews>
  <sheetFormatPr defaultColWidth="8.6640625" defaultRowHeight="15" x14ac:dyDescent="0.25"/>
  <cols>
    <col min="1" max="3" width="16.5546875" style="13" customWidth="1"/>
    <col min="4" max="4" width="2.21875" style="13" customWidth="1"/>
    <col min="5" max="5" width="16.5546875" style="13" customWidth="1"/>
    <col min="6" max="6" width="2.21875" style="13" customWidth="1"/>
    <col min="7" max="7" width="16.5546875" style="13" customWidth="1"/>
    <col min="8" max="16384" width="8.6640625" style="13"/>
  </cols>
  <sheetData>
    <row r="1" spans="1:7" x14ac:dyDescent="0.25">
      <c r="A1" s="1" t="e">
        <f>#REF!</f>
        <v>#REF!</v>
      </c>
      <c r="B1" s="1"/>
      <c r="C1" s="23"/>
      <c r="D1" s="23"/>
      <c r="E1" s="23"/>
      <c r="F1" s="23"/>
      <c r="G1" s="23"/>
    </row>
    <row r="2" spans="1:7" ht="28.5" x14ac:dyDescent="0.45">
      <c r="A2" s="7" t="str">
        <f ca="1">"FORM C2, "&amp;MID(CELL("filename",A1),FIND("]",CELL("filename",A1))+1,256)</f>
        <v>FORM C2, Lists</v>
      </c>
      <c r="B2" s="1"/>
      <c r="C2" s="23"/>
      <c r="D2" s="23"/>
      <c r="E2" s="23"/>
      <c r="F2" s="23"/>
      <c r="G2" s="23"/>
    </row>
    <row r="3" spans="1:7" x14ac:dyDescent="0.25">
      <c r="A3" s="1"/>
      <c r="B3" s="1"/>
      <c r="C3" s="23"/>
      <c r="D3" s="23"/>
      <c r="E3" s="23"/>
      <c r="F3" s="23"/>
      <c r="G3" s="23"/>
    </row>
    <row r="4" spans="1:7" x14ac:dyDescent="0.25">
      <c r="A4" s="10" t="e">
        <f>#REF!</f>
        <v>#REF!</v>
      </c>
      <c r="B4" s="1"/>
      <c r="C4" s="23"/>
      <c r="D4" s="23"/>
      <c r="E4" s="23"/>
      <c r="F4" s="23"/>
      <c r="G4" s="23"/>
    </row>
    <row r="6" spans="1:7" x14ac:dyDescent="0.25">
      <c r="A6" s="14" t="s">
        <v>188</v>
      </c>
      <c r="B6" s="23"/>
      <c r="C6" s="23"/>
      <c r="D6" s="23"/>
      <c r="E6" s="23"/>
      <c r="F6" s="23"/>
      <c r="G6" s="23"/>
    </row>
    <row r="7" spans="1:7" x14ac:dyDescent="0.25">
      <c r="A7" s="12" t="s">
        <v>189</v>
      </c>
      <c r="B7" s="23"/>
      <c r="C7" s="23"/>
      <c r="D7" s="23"/>
      <c r="E7" s="23"/>
      <c r="F7" s="23"/>
      <c r="G7" s="23"/>
    </row>
    <row r="9" spans="1:7" x14ac:dyDescent="0.25">
      <c r="A9" s="15" t="s">
        <v>190</v>
      </c>
      <c r="B9" s="23"/>
      <c r="C9" s="15" t="s">
        <v>191</v>
      </c>
      <c r="D9" s="23"/>
      <c r="E9" s="15" t="s">
        <v>192</v>
      </c>
      <c r="F9" s="23"/>
      <c r="G9" s="19" t="s">
        <v>193</v>
      </c>
    </row>
    <row r="10" spans="1:7" x14ac:dyDescent="0.25">
      <c r="A10" s="22" t="s">
        <v>44</v>
      </c>
      <c r="B10" s="105" t="s">
        <v>44</v>
      </c>
      <c r="C10" s="20">
        <v>20</v>
      </c>
      <c r="D10" s="23"/>
      <c r="E10" s="20" t="s">
        <v>194</v>
      </c>
      <c r="F10" s="23"/>
      <c r="G10" s="22" t="s">
        <v>195</v>
      </c>
    </row>
    <row r="11" spans="1:7" x14ac:dyDescent="0.25">
      <c r="A11" s="21" t="s">
        <v>56</v>
      </c>
      <c r="B11" s="105" t="s">
        <v>56</v>
      </c>
      <c r="C11" s="21">
        <v>25</v>
      </c>
      <c r="D11" s="23"/>
      <c r="E11" s="21" t="s">
        <v>196</v>
      </c>
      <c r="F11" s="23"/>
      <c r="G11" s="20" t="s">
        <v>197</v>
      </c>
    </row>
    <row r="12" spans="1:7" x14ac:dyDescent="0.25">
      <c r="A12" s="23"/>
      <c r="B12" s="23"/>
      <c r="C12" s="23"/>
      <c r="D12" s="23"/>
      <c r="E12" s="23"/>
      <c r="F12" s="23"/>
      <c r="G12" s="21" t="s">
        <v>198</v>
      </c>
    </row>
    <row r="13" spans="1:7" x14ac:dyDescent="0.25">
      <c r="A13" s="16" t="s">
        <v>199</v>
      </c>
      <c r="B13" s="17"/>
      <c r="C13" s="18"/>
      <c r="D13" s="1"/>
      <c r="E13" s="15" t="s">
        <v>200</v>
      </c>
      <c r="F13" s="23"/>
      <c r="G13" s="23"/>
    </row>
    <row r="14" spans="1:7" x14ac:dyDescent="0.25">
      <c r="A14" s="54" t="s">
        <v>189</v>
      </c>
      <c r="B14" s="55" t="s">
        <v>39</v>
      </c>
      <c r="C14" s="56" t="s">
        <v>201</v>
      </c>
      <c r="D14" s="23"/>
      <c r="E14" s="57" t="str">
        <f>IF($A$7="PG&amp;E",
IF(Lists!A14="","",Lists!A14),
IF($A$7="SCE",
IF(Lists!B14="","",Lists!B14),
IF(Lists!C14="","",Lists!C14)))</f>
        <v>PG&amp;E</v>
      </c>
      <c r="F14" s="23"/>
      <c r="G14" s="23"/>
    </row>
    <row r="15" spans="1:7" x14ac:dyDescent="0.25">
      <c r="A15" s="22" t="s">
        <v>202</v>
      </c>
      <c r="B15" s="22" t="s">
        <v>203</v>
      </c>
      <c r="C15" s="22"/>
      <c r="D15" s="23"/>
      <c r="E15" s="20" t="str">
        <f>IF($A$7="PG&amp;E",
IF(Lists!A15="","",Lists!A15),
IF($A$7="SCE",
IF(Lists!B15="","",Lists!B15),
IF(Lists!C15="","",Lists!C15)))</f>
        <v>A-1</v>
      </c>
      <c r="F15" s="23"/>
      <c r="G15" s="23"/>
    </row>
    <row r="16" spans="1:7" x14ac:dyDescent="0.25">
      <c r="A16" s="20" t="s">
        <v>204</v>
      </c>
      <c r="B16" s="20" t="s">
        <v>205</v>
      </c>
      <c r="C16" s="20"/>
      <c r="D16" s="23"/>
      <c r="E16" s="20" t="str">
        <f>IF($A$7="PG&amp;E",
IF(Lists!A16="","",Lists!A16),
IF($A$7="SCE",
IF(Lists!B16="","",Lists!B16),
IF(Lists!C16="","",Lists!C16)))</f>
        <v>A-6</v>
      </c>
      <c r="F16" s="23"/>
      <c r="G16" s="23"/>
    </row>
    <row r="17" spans="1:5" x14ac:dyDescent="0.25">
      <c r="A17" s="20" t="s">
        <v>206</v>
      </c>
      <c r="B17" s="20" t="s">
        <v>207</v>
      </c>
      <c r="C17" s="20"/>
      <c r="D17" s="23"/>
      <c r="E17" s="20" t="str">
        <f>IF($A$7="PG&amp;E",
IF(Lists!A17="","",Lists!A17),
IF($A$7="SCE",
IF(Lists!B17="","",Lists!B17),
IF(Lists!C17="","",Lists!C17)))</f>
        <v>A-10-S</v>
      </c>
    </row>
    <row r="18" spans="1:5" x14ac:dyDescent="0.25">
      <c r="A18" s="20" t="s">
        <v>208</v>
      </c>
      <c r="B18" s="20" t="s">
        <v>209</v>
      </c>
      <c r="C18" s="20"/>
      <c r="D18" s="23"/>
      <c r="E18" s="20" t="str">
        <f>IF($A$7="PG&amp;E",
IF(Lists!A18="","",Lists!A18),
IF($A$7="SCE",
IF(Lists!B18="","",Lists!B18),
IF(Lists!C18="","",Lists!C18)))</f>
        <v>A-10-P</v>
      </c>
    </row>
    <row r="19" spans="1:5" x14ac:dyDescent="0.25">
      <c r="A19" s="20" t="s">
        <v>210</v>
      </c>
      <c r="B19" s="20" t="s">
        <v>211</v>
      </c>
      <c r="C19" s="20"/>
      <c r="D19" s="23"/>
      <c r="E19" s="20" t="str">
        <f>IF($A$7="PG&amp;E",
IF(Lists!A19="","",Lists!A19),
IF($A$7="SCE",
IF(Lists!B19="","",Lists!B19),
IF(Lists!C19="","",Lists!C19)))</f>
        <v>A-10-T</v>
      </c>
    </row>
    <row r="20" spans="1:5" x14ac:dyDescent="0.25">
      <c r="A20" s="20" t="s">
        <v>212</v>
      </c>
      <c r="B20" s="20" t="s">
        <v>213</v>
      </c>
      <c r="C20" s="20"/>
      <c r="D20" s="23"/>
      <c r="E20" s="20" t="str">
        <f>IF($A$7="PG&amp;E",
IF(Lists!A20="","",Lists!A20),
IF($A$7="SCE",
IF(Lists!B20="","",Lists!B20),
IF(Lists!C20="","",Lists!C20)))</f>
        <v>A-10 TOU-S</v>
      </c>
    </row>
    <row r="21" spans="1:5" x14ac:dyDescent="0.25">
      <c r="A21" s="20" t="s">
        <v>214</v>
      </c>
      <c r="B21" s="20" t="s">
        <v>215</v>
      </c>
      <c r="C21" s="20"/>
      <c r="D21" s="23"/>
      <c r="E21" s="20" t="str">
        <f>IF($A$7="PG&amp;E",
IF(Lists!A21="","",Lists!A21),
IF($A$7="SCE",
IF(Lists!B21="","",Lists!B21),
IF(Lists!C21="","",Lists!C21)))</f>
        <v>A-10 TOU-P</v>
      </c>
    </row>
    <row r="22" spans="1:5" x14ac:dyDescent="0.25">
      <c r="A22" s="20" t="s">
        <v>216</v>
      </c>
      <c r="B22" s="20" t="s">
        <v>217</v>
      </c>
      <c r="C22" s="20"/>
      <c r="D22" s="23"/>
      <c r="E22" s="20" t="str">
        <f>IF($A$7="PG&amp;E",
IF(Lists!A22="","",Lists!A22),
IF($A$7="SCE",
IF(Lists!B22="","",Lists!B22),
IF(Lists!C22="","",Lists!C22)))</f>
        <v>A-10 TOU-T</v>
      </c>
    </row>
    <row r="23" spans="1:5" x14ac:dyDescent="0.25">
      <c r="A23" s="20" t="s">
        <v>218</v>
      </c>
      <c r="B23" s="20" t="s">
        <v>219</v>
      </c>
      <c r="C23" s="20"/>
      <c r="D23" s="23"/>
      <c r="E23" s="20" t="str">
        <f>IF($A$7="PG&amp;E",
IF(Lists!A23="","",Lists!A23),
IF($A$7="SCE",
IF(Lists!B23="","",Lists!B23),
IF(Lists!C23="","",Lists!C23)))</f>
        <v>E-19-S</v>
      </c>
    </row>
    <row r="24" spans="1:5" x14ac:dyDescent="0.25">
      <c r="A24" s="20" t="s">
        <v>220</v>
      </c>
      <c r="B24" s="20" t="s">
        <v>221</v>
      </c>
      <c r="C24" s="20"/>
      <c r="D24" s="23"/>
      <c r="E24" s="20" t="str">
        <f>IF($A$7="PG&amp;E",
IF(Lists!A24="","",Lists!A24),
IF($A$7="SCE",
IF(Lists!B24="","",Lists!B24),
IF(Lists!C24="","",Lists!C24)))</f>
        <v>E-19-P</v>
      </c>
    </row>
    <row r="25" spans="1:5" x14ac:dyDescent="0.25">
      <c r="A25" s="20" t="s">
        <v>222</v>
      </c>
      <c r="B25" s="20" t="s">
        <v>223</v>
      </c>
      <c r="C25" s="20"/>
      <c r="D25" s="23"/>
      <c r="E25" s="20" t="str">
        <f>IF($A$7="PG&amp;E",
IF(Lists!A25="","",Lists!A25),
IF($A$7="SCE",
IF(Lists!B25="","",Lists!B25),
IF(Lists!C25="","",Lists!C25)))</f>
        <v>E-19-T</v>
      </c>
    </row>
    <row r="26" spans="1:5" x14ac:dyDescent="0.25">
      <c r="A26" s="20"/>
      <c r="B26" s="20" t="s">
        <v>224</v>
      </c>
      <c r="C26" s="20"/>
      <c r="D26" s="23"/>
      <c r="E26" s="20" t="str">
        <f>IF($A$7="PG&amp;E",
IF(Lists!A26="","",Lists!A26),
IF($A$7="SCE",
IF(Lists!B26="","",Lists!B26),
IF(Lists!C26="","",Lists!C26)))</f>
        <v/>
      </c>
    </row>
    <row r="27" spans="1:5" x14ac:dyDescent="0.25">
      <c r="A27" s="20"/>
      <c r="B27" s="20"/>
      <c r="C27" s="20"/>
      <c r="D27" s="23"/>
      <c r="E27" s="20" t="str">
        <f>IF($A$7="PG&amp;E",
IF(Lists!A27="","",Lists!A27),
IF($A$7="SCE",
IF(Lists!B27="","",Lists!B27),
IF(Lists!C27="","",Lists!C27)))</f>
        <v/>
      </c>
    </row>
    <row r="28" spans="1:5" x14ac:dyDescent="0.25">
      <c r="A28" s="20"/>
      <c r="B28" s="20"/>
      <c r="C28" s="20"/>
      <c r="D28" s="23"/>
      <c r="E28" s="20" t="str">
        <f>IF($A$7="PG&amp;E",
IF(Lists!A28="","",Lists!A28),
IF($A$7="SCE",
IF(Lists!B28="","",Lists!B28),
IF(Lists!C28="","",Lists!C28)))</f>
        <v/>
      </c>
    </row>
    <row r="29" spans="1:5" x14ac:dyDescent="0.25">
      <c r="A29" s="20"/>
      <c r="B29" s="20"/>
      <c r="C29" s="20"/>
      <c r="D29" s="23"/>
      <c r="E29" s="20" t="str">
        <f>IF($A$7="PG&amp;E",
IF(Lists!A29="","",Lists!A29),
IF($A$7="SCE",
IF(Lists!B29="","",Lists!B29),
IF(Lists!C29="","",Lists!C29)))</f>
        <v/>
      </c>
    </row>
    <row r="30" spans="1:5" x14ac:dyDescent="0.25">
      <c r="A30" s="20"/>
      <c r="B30" s="20"/>
      <c r="C30" s="20"/>
      <c r="D30" s="23"/>
      <c r="E30" s="20" t="str">
        <f>IF($A$7="PG&amp;E",
IF(Lists!A30="","",Lists!A30),
IF($A$7="SCE",
IF(Lists!B30="","",Lists!B30),
IF(Lists!C30="","",Lists!C30)))</f>
        <v/>
      </c>
    </row>
    <row r="31" spans="1:5" x14ac:dyDescent="0.25">
      <c r="A31" s="20"/>
      <c r="B31" s="20"/>
      <c r="C31" s="20"/>
      <c r="D31" s="23"/>
      <c r="E31" s="20" t="str">
        <f>IF($A$7="PG&amp;E",
IF(Lists!A31="","",Lists!A31),
IF($A$7="SCE",
IF(Lists!B31="","",Lists!B31),
IF(Lists!C31="","",Lists!C31)))</f>
        <v/>
      </c>
    </row>
    <row r="32" spans="1:5" x14ac:dyDescent="0.25">
      <c r="A32" s="20"/>
      <c r="B32" s="20"/>
      <c r="C32" s="20"/>
      <c r="D32" s="23"/>
      <c r="E32" s="20" t="str">
        <f>IF($A$7="PG&amp;E",
IF(Lists!A32="","",Lists!A32),
IF($A$7="SCE",
IF(Lists!B32="","",Lists!B32),
IF(Lists!C32="","",Lists!C32)))</f>
        <v/>
      </c>
    </row>
    <row r="33" spans="1:5" x14ac:dyDescent="0.25">
      <c r="A33" s="20"/>
      <c r="B33" s="20"/>
      <c r="C33" s="20"/>
      <c r="D33" s="23"/>
      <c r="E33" s="20" t="str">
        <f>IF($A$7="PG&amp;E",
IF(Lists!A33="","",Lists!A33),
IF($A$7="SCE",
IF(Lists!B33="","",Lists!B33),
IF(Lists!C33="","",Lists!C33)))</f>
        <v/>
      </c>
    </row>
    <row r="34" spans="1:5" x14ac:dyDescent="0.25">
      <c r="A34" s="21"/>
      <c r="B34" s="21"/>
      <c r="C34" s="21"/>
      <c r="D34" s="23"/>
      <c r="E34" s="21" t="str">
        <f>IF($A$7="PG&amp;E",
IF(Lists!A34="","",Lists!A34),
IF($A$7="SCE",
IF(Lists!B34="","",Lists!B34),
IF(Lists!C34="","",Lists!C34)))</f>
        <v/>
      </c>
    </row>
    <row r="36" spans="1:5" x14ac:dyDescent="0.25">
      <c r="A36" s="170" t="s">
        <v>225</v>
      </c>
      <c r="B36" s="171"/>
      <c r="C36" s="23"/>
      <c r="D36" s="23"/>
      <c r="E36" s="23"/>
    </row>
    <row r="37" spans="1:5" x14ac:dyDescent="0.25">
      <c r="A37" s="58" t="s">
        <v>226</v>
      </c>
      <c r="B37" s="26"/>
      <c r="C37" s="23"/>
      <c r="D37" s="23"/>
      <c r="E37" s="19" t="s">
        <v>227</v>
      </c>
    </row>
    <row r="38" spans="1:5" x14ac:dyDescent="0.25">
      <c r="A38" s="59" t="s">
        <v>228</v>
      </c>
      <c r="B38" s="60"/>
      <c r="C38" s="23"/>
      <c r="D38" s="23"/>
      <c r="E38" s="8" t="s">
        <v>229</v>
      </c>
    </row>
    <row r="39" spans="1:5" x14ac:dyDescent="0.25">
      <c r="A39" s="59" t="s">
        <v>189</v>
      </c>
      <c r="B39" s="60">
        <v>0.55900000000000005</v>
      </c>
      <c r="C39" s="23"/>
      <c r="D39" s="23"/>
      <c r="E39" s="8" t="s">
        <v>230</v>
      </c>
    </row>
    <row r="40" spans="1:5" x14ac:dyDescent="0.25">
      <c r="A40" s="59" t="s">
        <v>39</v>
      </c>
      <c r="B40" s="60">
        <v>0.66500000000000004</v>
      </c>
      <c r="C40" s="23"/>
      <c r="D40" s="23"/>
      <c r="E40" s="8" t="s">
        <v>231</v>
      </c>
    </row>
    <row r="41" spans="1:5" x14ac:dyDescent="0.25">
      <c r="A41" s="59" t="s">
        <v>201</v>
      </c>
      <c r="B41" s="60">
        <v>0.91500000000000004</v>
      </c>
      <c r="C41" s="23"/>
      <c r="D41" s="23"/>
      <c r="E41" s="8" t="s">
        <v>232</v>
      </c>
    </row>
    <row r="42" spans="1:5" x14ac:dyDescent="0.25">
      <c r="A42" s="58" t="s">
        <v>233</v>
      </c>
      <c r="B42" s="26"/>
      <c r="C42" s="23"/>
      <c r="D42" s="23"/>
      <c r="E42" s="9" t="s">
        <v>234</v>
      </c>
    </row>
    <row r="43" spans="1:5" x14ac:dyDescent="0.25">
      <c r="A43" s="59" t="s">
        <v>235</v>
      </c>
      <c r="B43" s="60">
        <v>19.643000000000001</v>
      </c>
      <c r="C43" s="23"/>
      <c r="D43" s="23"/>
      <c r="E43" s="23"/>
    </row>
    <row r="44" spans="1:5" x14ac:dyDescent="0.25">
      <c r="A44" s="59" t="s">
        <v>236</v>
      </c>
      <c r="B44" s="60">
        <v>12500</v>
      </c>
      <c r="C44" s="23"/>
      <c r="D44" s="23"/>
      <c r="E44" s="19" t="s">
        <v>237</v>
      </c>
    </row>
    <row r="45" spans="1:5" x14ac:dyDescent="0.25">
      <c r="A45" s="59" t="s">
        <v>238</v>
      </c>
      <c r="B45" s="60">
        <v>25</v>
      </c>
      <c r="C45" s="23"/>
      <c r="D45" s="23"/>
      <c r="E45" s="20" t="s">
        <v>239</v>
      </c>
    </row>
    <row r="46" spans="1:5" x14ac:dyDescent="0.25">
      <c r="A46" s="59" t="s">
        <v>240</v>
      </c>
      <c r="B46" s="60">
        <v>9821.5</v>
      </c>
      <c r="C46" s="23"/>
      <c r="D46" s="23"/>
      <c r="E46" s="20" t="s">
        <v>241</v>
      </c>
    </row>
    <row r="47" spans="1:5" x14ac:dyDescent="0.25">
      <c r="A47" s="58" t="s">
        <v>242</v>
      </c>
      <c r="B47" s="26"/>
      <c r="C47" s="23"/>
      <c r="D47" s="23"/>
      <c r="E47" s="21" t="s">
        <v>243</v>
      </c>
    </row>
    <row r="48" spans="1:5" x14ac:dyDescent="0.25">
      <c r="A48" s="59" t="s">
        <v>244</v>
      </c>
      <c r="B48" s="60">
        <v>13</v>
      </c>
      <c r="C48" s="23"/>
      <c r="D48" s="23"/>
      <c r="E48" s="23"/>
    </row>
    <row r="49" spans="1:2" x14ac:dyDescent="0.25">
      <c r="A49" s="61" t="s">
        <v>245</v>
      </c>
      <c r="B49" s="62">
        <v>5200</v>
      </c>
    </row>
  </sheetData>
  <mergeCells count="1">
    <mergeCell ref="A36:B36"/>
  </mergeCells>
  <phoneticPr fontId="11" type="noConversion"/>
  <dataValidations count="1">
    <dataValidation type="list" allowBlank="1" showInputMessage="1" showErrorMessage="1" sqref="A7" xr:uid="{00000000-0002-0000-0800-000000000000}">
      <formula1>IOUs</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31</vt:i4>
      </vt:variant>
    </vt:vector>
  </HeadingPairs>
  <TitlesOfParts>
    <vt:vector size="37" baseType="lpstr">
      <vt:lpstr>Instructions</vt:lpstr>
      <vt:lpstr>Site Data</vt:lpstr>
      <vt:lpstr>Existing Generator Details</vt:lpstr>
      <vt:lpstr>System Specification PV-Only</vt:lpstr>
      <vt:lpstr>System Specification PV+BESS</vt:lpstr>
      <vt:lpstr>Lists</vt:lpstr>
      <vt:lpstr>Active_Tariffs</vt:lpstr>
      <vt:lpstr>CO2_Table</vt:lpstr>
      <vt:lpstr>'System Specification PV+BESS'!DC_Array_Size</vt:lpstr>
      <vt:lpstr>'System Specification PV-Only'!DC_Array_Size</vt:lpstr>
      <vt:lpstr>Environ_Table</vt:lpstr>
      <vt:lpstr>IOUs</vt:lpstr>
      <vt:lpstr>Lease_Types</vt:lpstr>
      <vt:lpstr>List_Mount_Type</vt:lpstr>
      <vt:lpstr>List_Shade_Structures</vt:lpstr>
      <vt:lpstr>List_Wire_Type</vt:lpstr>
      <vt:lpstr>'System Specification PV+BESS'!Mod_Num</vt:lpstr>
      <vt:lpstr>'System Specification PV-Only'!Mod_Num</vt:lpstr>
      <vt:lpstr>PGE_Tariffs</vt:lpstr>
      <vt:lpstr>PPA_Contract_Term</vt:lpstr>
      <vt:lpstr>Instructions!Print_Area</vt:lpstr>
      <vt:lpstr>'Site Data'!Print_Area</vt:lpstr>
      <vt:lpstr>'System Specification PV+BESS'!Print_Area</vt:lpstr>
      <vt:lpstr>'System Specification PV-Only'!Print_Area</vt:lpstr>
      <vt:lpstr>'Site Data'!Print_Titles</vt:lpstr>
      <vt:lpstr>'System Specification PV+BESS'!Print_Titles</vt:lpstr>
      <vt:lpstr>'System Specification PV-Only'!Print_Titles</vt:lpstr>
      <vt:lpstr>SCE_Tariffs</vt:lpstr>
      <vt:lpstr>Site_Data_Column_Names</vt:lpstr>
      <vt:lpstr>Site_Data_Table</vt:lpstr>
      <vt:lpstr>'System Specification PV+BESS'!System_Spec_Column_Names</vt:lpstr>
      <vt:lpstr>'System Specification PV-Only'!System_Spec_Column_Names</vt:lpstr>
      <vt:lpstr>'System Specification PV+BESS'!System_Spec_Table</vt:lpstr>
      <vt:lpstr>'System Specification PV-Only'!System_Spec_Table</vt:lpstr>
      <vt:lpstr>Yes_No</vt:lpstr>
      <vt:lpstr>Instructions!Yes_No_List</vt:lpstr>
      <vt:lpstr>Yes_No_List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Attachment D2 - PV Cost Proposal Form</dc:title>
  <dc:subject/>
  <dc:creator>Tom Williard</dc:creator>
  <cp:keywords/>
  <dc:description/>
  <cp:lastModifiedBy>Roussev, Yassen</cp:lastModifiedBy>
  <cp:revision/>
  <dcterms:created xsi:type="dcterms:W3CDTF">2010-07-03T20:41:43Z</dcterms:created>
  <dcterms:modified xsi:type="dcterms:W3CDTF">2023-08-03T20:23:33Z</dcterms:modified>
  <cp:category/>
  <cp:contentStatus/>
</cp:coreProperties>
</file>