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codeName="ThisWorkbook" autoCompressPictures="0" defaultThemeVersion="124226"/>
  <mc:AlternateContent xmlns:mc="http://schemas.openxmlformats.org/markup-compatibility/2006">
    <mc:Choice Requires="x15">
      <x15ac:absPath xmlns:x15ac="http://schemas.microsoft.com/office/spreadsheetml/2010/11/ac" url="https://caljc-my.sharepoint.com/personal/matthew_bagwill_jud_ca_gov/Documents/Desktop/New folder/"/>
    </mc:Choice>
  </mc:AlternateContent>
  <xr:revisionPtr revIDLastSave="3" documentId="13_ncr:1_{721979AF-9559-4CBB-A17D-D667F080E393}" xr6:coauthVersionLast="47" xr6:coauthVersionMax="47" xr10:uidLastSave="{6C6E1F00-0F16-4D44-8184-89491A20BBEE}"/>
  <workbookProtection workbookAlgorithmName="SHA-512" workbookHashValue="vGWOgZHL4ArK3RlOHAIlwCeAoJM1EYUTeHddOebzNfUUABWqiQ0OfwCEp7jdoXbkvkuSjykckL4ic7UIUHM2+Q==" workbookSaltValue="CTCy4KMBYvf8Licn0Jq8Mw==" workbookSpinCount="100000" lockStructure="1"/>
  <bookViews>
    <workbookView xWindow="-120" yWindow="-120" windowWidth="19440" windowHeight="11520" tabRatio="873" xr2:uid="{543155B7-E262-4DD2-8CFC-2F588C82FC6B}"/>
  </bookViews>
  <sheets>
    <sheet name="Instructions" sheetId="68" r:id="rId1"/>
    <sheet name="Site Data" sheetId="17" r:id="rId2"/>
    <sheet name="Existing Generator Details" sheetId="69" r:id="rId3"/>
    <sheet name="System Specification PV-Only" sheetId="70" r:id="rId4"/>
    <sheet name="System Specification PV+BESS" sheetId="71" r:id="rId5"/>
    <sheet name="Lists" sheetId="4" state="hidden" r:id="rId6"/>
  </sheets>
  <definedNames>
    <definedName name="_xlnm._FilterDatabase" localSheetId="2" hidden="1">'Existing Generator Details'!$A$6:$W$13</definedName>
    <definedName name="_xlnm._FilterDatabase" localSheetId="1" hidden="1">'Site Data'!$A$6:$AA$18</definedName>
    <definedName name="_xlnm._FilterDatabase" localSheetId="4" hidden="1">'System Specification PV+BESS'!$A$10:$AC$10</definedName>
    <definedName name="_xlnm._FilterDatabase" localSheetId="3" hidden="1">'System Specification PV-Only'!$A$10:$Q$17</definedName>
    <definedName name="_True_False">#REF!</definedName>
    <definedName name="Active_Tariffs">Lists!$E$15:$E$34</definedName>
    <definedName name="BESS_Savings_Column_Names">#REF!</definedName>
    <definedName name="BESS_Savings_Table">#REF!</definedName>
    <definedName name="CO2_Table">Lists!$A$38:$B$41</definedName>
    <definedName name="DC_Array_Size" localSheetId="4">'System Specification PV+BESS'!$K$11:$K$18</definedName>
    <definedName name="DC_Array_Size" localSheetId="3">'System Specification PV-Only'!$K$11:$K$18</definedName>
    <definedName name="DC_Array_Size">#REF!</definedName>
    <definedName name="Environ_Table">Lists!$A$38:$B$41</definedName>
    <definedName name="IOUs">Lists!$A$14:$C$14</definedName>
    <definedName name="Lease_Types">Lists!$G$10:$G$12</definedName>
    <definedName name="List_Mount_Type">Lists!$E$38:$E$42</definedName>
    <definedName name="List_Shade_Structures">Lists!$E$45:$E$47</definedName>
    <definedName name="List_Wire_Type">Lists!$E$10:$E$11</definedName>
    <definedName name="Mod_Num" localSheetId="4">'System Specification PV+BESS'!$J$11:$J$18</definedName>
    <definedName name="Mod_Num" localSheetId="3">'System Specification PV-Only'!$J$11:$J$18</definedName>
    <definedName name="Mod_Num">#REF!</definedName>
    <definedName name="Option_1">TRUE</definedName>
    <definedName name="PGE_Tariffs">Lists!$A$15:$A$25</definedName>
    <definedName name="PPA_Contract_Term">Lists!$C$10:$C$11</definedName>
    <definedName name="_xlnm.Print_Area" localSheetId="0">Instructions!$A$1:$L$51</definedName>
    <definedName name="_xlnm.Print_Area" localSheetId="1">'Site Data'!$A$2:$M$16</definedName>
    <definedName name="_xlnm.Print_Area" localSheetId="4">'System Specification PV+BESS'!$A$3:$Y$18</definedName>
    <definedName name="_xlnm.Print_Area" localSheetId="3">'System Specification PV-Only'!$A$3:$Q$18</definedName>
    <definedName name="_xlnm.Print_Titles" localSheetId="1">'Site Data'!$A:$B</definedName>
    <definedName name="_xlnm.Print_Titles" localSheetId="4">'System Specification PV+BESS'!$A:$H,'System Specification PV+BESS'!$3:$7</definedName>
    <definedName name="_xlnm.Print_Titles" localSheetId="3">'System Specification PV-Only'!$A:$H,'System Specification PV-Only'!$3:$7</definedName>
    <definedName name="Prod_Yr_1" localSheetId="4">'System Specification PV+BESS'!#REF!</definedName>
    <definedName name="Prod_Yr_1" localSheetId="3">'System Specification PV-Only'!#REF!</definedName>
    <definedName name="Prod_Yr_1">#REF!</definedName>
    <definedName name="Prod_Yr_1_PV_Only">#REF!</definedName>
    <definedName name="Production_Summary_Column_Names">#REF!</definedName>
    <definedName name="Production_Summary_Table">#REF!</definedName>
    <definedName name="SCE_Tariffs">Lists!$B$15:$B$28</definedName>
    <definedName name="Site_Data_Column_Names">'Site Data'!$A$6:$AA$6</definedName>
    <definedName name="Site_Data_Table">'Site Data'!$A$6:$AA$13</definedName>
    <definedName name="System_Spec_Column_Names" localSheetId="4">'System Specification PV+BESS'!$A$10:$W$10</definedName>
    <definedName name="System_Spec_Column_Names" localSheetId="3">'System Specification PV-Only'!$A$10:$Q$10</definedName>
    <definedName name="System_Spec_Column_Names">#REF!</definedName>
    <definedName name="System_Spec_Site_Num" localSheetId="4">'System Specification PV+BESS'!#REF!</definedName>
    <definedName name="System_Spec_Site_Num" localSheetId="3">'System Specification PV-Only'!#REF!</definedName>
    <definedName name="System_Spec_Site_Num">#REF!</definedName>
    <definedName name="System_Spec_Table" localSheetId="4">'System Specification PV+BESS'!$A$10:$W$18</definedName>
    <definedName name="System_Spec_Table" localSheetId="3">'System Specification PV-Only'!$A$10:$Q$18</definedName>
    <definedName name="System_Spec_Table">#REF!</definedName>
    <definedName name="System_Years">INDIRECT(OFFSET(#REF!,0,0,#REF!))</definedName>
    <definedName name="Vendor_Name">#REF!</definedName>
    <definedName name="Yes_No">Lists!$A$10:$A$11</definedName>
    <definedName name="Yes_No_List" localSheetId="0">Instructions!$B$13:$B$14</definedName>
    <definedName name="Yes_No_List">Lists!$B$10:$B$11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7" l="1"/>
  <c r="B3" i="17"/>
  <c r="A8" i="69"/>
  <c r="A9" i="69" s="1"/>
  <c r="A10" i="69" s="1"/>
  <c r="A11" i="69" s="1"/>
  <c r="A12" i="69" s="1"/>
  <c r="A13" i="69" s="1"/>
  <c r="A8" i="17"/>
  <c r="A9" i="17" s="1"/>
  <c r="A10" i="17" s="1"/>
  <c r="A11" i="17" s="1"/>
  <c r="A12" i="17" s="1"/>
  <c r="A13" i="17" s="1"/>
  <c r="K14" i="17" l="1"/>
  <c r="B5" i="71"/>
  <c r="A5" i="71"/>
  <c r="B6" i="70"/>
  <c r="B5" i="70"/>
  <c r="A5" i="70"/>
  <c r="C13" i="69"/>
  <c r="B13" i="69"/>
  <c r="C12" i="69"/>
  <c r="B12" i="69"/>
  <c r="C11" i="69"/>
  <c r="B11" i="69"/>
  <c r="C10" i="69"/>
  <c r="B10" i="69"/>
  <c r="C9" i="69"/>
  <c r="B9" i="69"/>
  <c r="C8" i="69"/>
  <c r="B8" i="69"/>
  <c r="C7" i="69"/>
  <c r="B7" i="69"/>
  <c r="M14" i="17"/>
  <c r="B6" i="71" l="1"/>
  <c r="A6" i="71" l="1"/>
  <c r="B4" i="69"/>
  <c r="A4" i="69"/>
  <c r="A4" i="71" l="1"/>
  <c r="A4" i="70"/>
  <c r="A2" i="69"/>
  <c r="B3" i="69"/>
  <c r="A3" i="69"/>
  <c r="K17" i="71" l="1"/>
  <c r="Q17" i="71" s="1"/>
  <c r="K16" i="71"/>
  <c r="Q16" i="71" s="1"/>
  <c r="K15" i="71"/>
  <c r="Q15" i="71" s="1"/>
  <c r="K14" i="71"/>
  <c r="Q14" i="71" s="1"/>
  <c r="K13" i="71"/>
  <c r="Q13" i="71" s="1"/>
  <c r="K12" i="71"/>
  <c r="Q12" i="71" s="1"/>
  <c r="K11" i="71"/>
  <c r="Q11" i="71" s="1"/>
  <c r="F10" i="71"/>
  <c r="E10" i="71"/>
  <c r="E11" i="71" s="1"/>
  <c r="D10" i="71"/>
  <c r="D11" i="71" s="1"/>
  <c r="B10" i="71"/>
  <c r="B11" i="71" s="1"/>
  <c r="A10" i="71"/>
  <c r="A12" i="71" l="1"/>
  <c r="D12" i="71" l="1"/>
  <c r="B12" i="71"/>
  <c r="E12" i="71"/>
  <c r="A13" i="71"/>
  <c r="D6" i="69"/>
  <c r="E10" i="70"/>
  <c r="D11" i="69" l="1"/>
  <c r="D8" i="69"/>
  <c r="D10" i="69"/>
  <c r="D9" i="69"/>
  <c r="D13" i="69"/>
  <c r="D7" i="69"/>
  <c r="D12" i="69"/>
  <c r="E11" i="70"/>
  <c r="B13" i="71"/>
  <c r="E13" i="71"/>
  <c r="D13" i="71"/>
  <c r="A14" i="71"/>
  <c r="E14" i="71" l="1"/>
  <c r="D14" i="71"/>
  <c r="B14" i="71"/>
  <c r="F10" i="70"/>
  <c r="D10" i="70"/>
  <c r="B10" i="70"/>
  <c r="A10" i="70"/>
  <c r="K17" i="70"/>
  <c r="Q17" i="70" s="1"/>
  <c r="K16" i="70"/>
  <c r="Q16" i="70" s="1"/>
  <c r="K15" i="70"/>
  <c r="Q15" i="70" s="1"/>
  <c r="K14" i="70"/>
  <c r="Q14" i="70" s="1"/>
  <c r="K13" i="70"/>
  <c r="Q13" i="70" s="1"/>
  <c r="K12" i="70"/>
  <c r="Q12" i="70" s="1"/>
  <c r="K11" i="70"/>
  <c r="B11" i="70" l="1"/>
  <c r="D11" i="70"/>
  <c r="Q11" i="70"/>
  <c r="A12" i="70" l="1"/>
  <c r="E12" i="70" l="1"/>
  <c r="D12" i="70"/>
  <c r="B12" i="70"/>
  <c r="A13" i="70"/>
  <c r="E13" i="70" l="1"/>
  <c r="D13" i="70"/>
  <c r="B13" i="70"/>
  <c r="A14" i="70"/>
  <c r="E14" i="70" l="1"/>
  <c r="B14" i="70"/>
  <c r="D14" i="70"/>
  <c r="A15" i="71" l="1"/>
  <c r="E15" i="71" l="1"/>
  <c r="D15" i="71"/>
  <c r="B15" i="71"/>
  <c r="A16" i="71" l="1"/>
  <c r="A15" i="70"/>
  <c r="E15" i="70" l="1"/>
  <c r="B15" i="70"/>
  <c r="D15" i="70"/>
  <c r="D16" i="71"/>
  <c r="B16" i="71"/>
  <c r="E16" i="71"/>
  <c r="A17" i="71"/>
  <c r="B17" i="71" l="1"/>
  <c r="E17" i="71"/>
  <c r="D17" i="71"/>
  <c r="A16" i="70" l="1"/>
  <c r="E16" i="70" l="1"/>
  <c r="D16" i="70"/>
  <c r="B16" i="70"/>
  <c r="A17" i="70"/>
  <c r="E17" i="70" l="1"/>
  <c r="D17" i="70"/>
  <c r="B17" i="70"/>
  <c r="V18" i="71" l="1"/>
  <c r="U18" i="71"/>
  <c r="W18" i="71"/>
  <c r="P18" i="71"/>
  <c r="K18" i="71"/>
  <c r="Q18" i="71" l="1"/>
  <c r="K18" i="70" l="1"/>
  <c r="P18" i="70"/>
  <c r="Q18" i="70" l="1"/>
  <c r="L13" i="17" l="1"/>
  <c r="L12" i="17"/>
  <c r="L11" i="17"/>
  <c r="L10" i="17"/>
  <c r="L9" i="17"/>
  <c r="L8" i="17"/>
  <c r="L7" i="17"/>
  <c r="F11" i="70" l="1"/>
  <c r="L14" i="17"/>
  <c r="F11" i="71"/>
  <c r="F13" i="70"/>
  <c r="F13" i="71"/>
  <c r="F14" i="70"/>
  <c r="F14" i="71"/>
  <c r="F16" i="70"/>
  <c r="F16" i="71"/>
  <c r="F12" i="70"/>
  <c r="F12" i="71"/>
  <c r="F15" i="70"/>
  <c r="F15" i="71"/>
  <c r="F17" i="70"/>
  <c r="F17" i="71"/>
  <c r="A2" i="4" l="1"/>
  <c r="E34" i="4"/>
  <c r="E33" i="4"/>
  <c r="E32" i="4"/>
  <c r="E31" i="4"/>
  <c r="E30" i="4"/>
  <c r="E29" i="4"/>
  <c r="E28" i="4"/>
  <c r="E27" i="4"/>
  <c r="E26" i="4"/>
  <c r="E25" i="4"/>
  <c r="E24" i="4"/>
  <c r="E23" i="4"/>
  <c r="E22" i="4"/>
  <c r="E21" i="4"/>
  <c r="E20" i="4"/>
  <c r="E19" i="4"/>
  <c r="E18" i="4"/>
  <c r="E17" i="4"/>
  <c r="E16" i="4"/>
  <c r="E15" i="4"/>
  <c r="E14" i="4"/>
  <c r="A4" i="4"/>
  <c r="A1" i="4"/>
</calcChain>
</file>

<file path=xl/sharedStrings.xml><?xml version="1.0" encoding="utf-8"?>
<sst xmlns="http://schemas.openxmlformats.org/spreadsheetml/2006/main" count="355" uniqueCount="236">
  <si>
    <t>Attachment C1</t>
  </si>
  <si>
    <t>Proposed Equipment Form</t>
  </si>
  <si>
    <t>Region:</t>
  </si>
  <si>
    <t>BANCRO</t>
  </si>
  <si>
    <t>Proposer:</t>
  </si>
  <si>
    <t>Attachment C1, Site Data</t>
  </si>
  <si>
    <t>Microgrid Proposal</t>
  </si>
  <si>
    <t>PV-Only</t>
  </si>
  <si>
    <t>IA System Sizes (PV+BESS)</t>
  </si>
  <si>
    <t>Site Number</t>
  </si>
  <si>
    <t>Site Name</t>
  </si>
  <si>
    <t>Site ID</t>
  </si>
  <si>
    <t>Service Address</t>
  </si>
  <si>
    <t>Service Provider</t>
  </si>
  <si>
    <t>Service Account ID</t>
  </si>
  <si>
    <t>Meter ID</t>
  </si>
  <si>
    <t>Current Tariff</t>
  </si>
  <si>
    <t>Post-Construction Tariff</t>
  </si>
  <si>
    <t>Tie-in or NEMA</t>
  </si>
  <si>
    <t>Current Annual Electricity Usage (kWh)</t>
  </si>
  <si>
    <t>Year 1 Target PV Production (kWh)</t>
  </si>
  <si>
    <t>Minimum BESS Capacity Reserved for Resiliency (kWh)</t>
  </si>
  <si>
    <t>Rooftop Solar Available</t>
  </si>
  <si>
    <t>Roof Area to be Replaced (if Rooftop array included in design) (sqft)</t>
  </si>
  <si>
    <t>Roof Material</t>
  </si>
  <si>
    <t>Rooftop notes</t>
  </si>
  <si>
    <t>SPPA or SEL</t>
  </si>
  <si>
    <t>SPPA/SEL Term (yrs)</t>
  </si>
  <si>
    <t>IA Status</t>
  </si>
  <si>
    <t>Max PV Size</t>
  </si>
  <si>
    <t>PV kW AC</t>
  </si>
  <si>
    <t>PV kW DC</t>
  </si>
  <si>
    <t>PV kW CEC-AC</t>
  </si>
  <si>
    <t>BESS kWh</t>
  </si>
  <si>
    <t>BESS kW AC</t>
  </si>
  <si>
    <t>Include</t>
  </si>
  <si>
    <t>Fremont Hall of Justice</t>
  </si>
  <si>
    <t>01-H1</t>
  </si>
  <si>
    <t>39439 PASEO PADRE PKWY., FREMONT, CA 94538</t>
  </si>
  <si>
    <t>PG&amp;E / EBCE</t>
  </si>
  <si>
    <t>A-6 BrightChoice</t>
  </si>
  <si>
    <t>Tie-in</t>
  </si>
  <si>
    <t>Yes</t>
  </si>
  <si>
    <t>Modified Bitumen</t>
  </si>
  <si>
    <t>Roof replacement required if roof is used</t>
  </si>
  <si>
    <t>SPPA</t>
  </si>
  <si>
    <t>Deemed Complete</t>
  </si>
  <si>
    <t>&lt;1 MW AC and ≤90% offset</t>
  </si>
  <si>
    <t>Bray Courts</t>
  </si>
  <si>
    <t>07-A3</t>
  </si>
  <si>
    <t>1020 WARD ST., MARTINEZ, CA 94553</t>
  </si>
  <si>
    <t>PG&amp;E</t>
  </si>
  <si>
    <t>0010715483</t>
  </si>
  <si>
    <t>9279R9</t>
  </si>
  <si>
    <t>B-10S</t>
  </si>
  <si>
    <t>Single Ply Roofing</t>
  </si>
  <si>
    <t>Richard E. Arnason Justice Center</t>
  </si>
  <si>
    <t>07-E3</t>
  </si>
  <si>
    <t>1000 CENTER DRIVE, PITTSBURG, CA 94565</t>
  </si>
  <si>
    <t>PG&amp;E / MCE</t>
  </si>
  <si>
    <t>B-19S</t>
  </si>
  <si>
    <t>B-19S Option R</t>
  </si>
  <si>
    <t>No</t>
  </si>
  <si>
    <t>N/A</t>
  </si>
  <si>
    <t>Walnut Creek Courthouse</t>
  </si>
  <si>
    <t>07-C1</t>
  </si>
  <si>
    <t>640 YGNACIO VALLEY RD., WALNUT CREEK, CA 94596</t>
  </si>
  <si>
    <t>San Benito County Superior Court</t>
  </si>
  <si>
    <t>35-C1</t>
  </si>
  <si>
    <t>450 FOURTH STREET, HOLLISTER, CA 95023</t>
  </si>
  <si>
    <t>PG&amp;E / CCCE</t>
  </si>
  <si>
    <t>Northern Branch Courthouse</t>
  </si>
  <si>
    <t>41-C1</t>
  </si>
  <si>
    <t>1050 MISSION RD., SOUTH SAN FRANCISCO, CA 94080</t>
  </si>
  <si>
    <t>PG&amp;E / PCE</t>
  </si>
  <si>
    <t>Downtown Superior Court</t>
  </si>
  <si>
    <t>43-B1</t>
  </si>
  <si>
    <t>191 N. FIRST ST., SAN JOSE, CA 95113</t>
  </si>
  <si>
    <t>PG&amp;E / SJCE</t>
  </si>
  <si>
    <t>0P1390</t>
  </si>
  <si>
    <t>Project Totals</t>
  </si>
  <si>
    <t>Notes:</t>
  </si>
  <si>
    <t>Current Annual Electricity Usage (kWh) is based on the interval usage profiles for CY2019 where available. Dates are shown in interval data file.</t>
  </si>
  <si>
    <r>
      <t>Roof Area is only listed for sites that shall include roof replacement costs as a project development cost</t>
    </r>
    <r>
      <rPr>
        <sz val="11"/>
        <rFont val="Calibri"/>
        <family val="2"/>
        <scheme val="minor"/>
      </rPr>
      <t xml:space="preserve"> if the rooftop is used</t>
    </r>
    <r>
      <rPr>
        <sz val="11"/>
        <color theme="1"/>
        <rFont val="Calibri"/>
        <family val="2"/>
        <scheme val="minor"/>
      </rPr>
      <t>.</t>
    </r>
  </si>
  <si>
    <t>Some sites require a Solar Equipment Lease (SEL) rather than a SPPA. Each worksheet specifies which pricing is being requested.</t>
  </si>
  <si>
    <t>Attachment C1, Existing Generator Details</t>
  </si>
  <si>
    <t>Onsite Emergency Generator (Y/N)</t>
  </si>
  <si>
    <t>Onsite Generator Location</t>
  </si>
  <si>
    <t>Onsite Generator Manufacturer</t>
  </si>
  <si>
    <t>Onsite Generator Model</t>
  </si>
  <si>
    <t>Onsite Generator Serial Number</t>
  </si>
  <si>
    <t>Generator In Service Date</t>
  </si>
  <si>
    <t>Generator  HP</t>
  </si>
  <si>
    <t>Generator Voltage</t>
  </si>
  <si>
    <t>Generator Amps</t>
  </si>
  <si>
    <t>Generator Fuel Type</t>
  </si>
  <si>
    <t>Generator Phase</t>
  </si>
  <si>
    <t>Generator Notes</t>
  </si>
  <si>
    <t>Generator Floor Number</t>
  </si>
  <si>
    <t>Generator Room Number</t>
  </si>
  <si>
    <t>Generator Room Description</t>
  </si>
  <si>
    <t>Generator Drawing Location</t>
  </si>
  <si>
    <t>Generator Manual Location</t>
  </si>
  <si>
    <t>Generator Permit To Operate</t>
  </si>
  <si>
    <t>Generator Permitting Agency</t>
  </si>
  <si>
    <t>Y</t>
  </si>
  <si>
    <t>Floor 4, Boiler Room</t>
  </si>
  <si>
    <t>Kohler</t>
  </si>
  <si>
    <t>100RO271</t>
  </si>
  <si>
    <t>NA</t>
  </si>
  <si>
    <t>Diesel</t>
  </si>
  <si>
    <t>Diesel engine: White Model NA, serial number 4003796, 478 cu. in.</t>
  </si>
  <si>
    <t>ALL</t>
  </si>
  <si>
    <t>Boiler Room</t>
  </si>
  <si>
    <t>Air Compressor room</t>
  </si>
  <si>
    <t>Maintenance Office</t>
  </si>
  <si>
    <t>YES</t>
  </si>
  <si>
    <t>Bay Area AQMD</t>
  </si>
  <si>
    <t>Roof</t>
  </si>
  <si>
    <t>Empire Generator Corp.</t>
  </si>
  <si>
    <t>600DKW-8E</t>
  </si>
  <si>
    <t>371-298</t>
  </si>
  <si>
    <t>277/480</t>
  </si>
  <si>
    <t>Diesel engine: Perkins Model 3711404A-1, Serial Number 36811443
Diesel belly tank: 60 gallons.</t>
  </si>
  <si>
    <t>DNA</t>
  </si>
  <si>
    <t>EXTERIOR</t>
  </si>
  <si>
    <t>CUMMINS</t>
  </si>
  <si>
    <t>DFEH-44600033</t>
  </si>
  <si>
    <t>E100117640</t>
  </si>
  <si>
    <t xml:space="preserve">400KW. 
Diesel engine: Cummins Model QSX15-G9 Nonroad 2, year = 2010, serial number = NA
Diesel belly tank: 660 gallons.
</t>
  </si>
  <si>
    <t>Exterior</t>
  </si>
  <si>
    <t>NORTHWEST QUADRANT</t>
  </si>
  <si>
    <t>MAINTENANCE OFFICE</t>
  </si>
  <si>
    <t>East / Behind Sally Port</t>
  </si>
  <si>
    <t>Onan</t>
  </si>
  <si>
    <t>6.0 Genset</t>
  </si>
  <si>
    <t>Not available</t>
  </si>
  <si>
    <t>No Tag
No Bay Area AQMD permit because HP &lt; 50
Diesel engine: NA Model NA_
Diesel belly tank: 8 gallons</t>
  </si>
  <si>
    <t>Cage</t>
  </si>
  <si>
    <t>N</t>
  </si>
  <si>
    <t>TBD</t>
  </si>
  <si>
    <t>Electric</t>
  </si>
  <si>
    <t>generator serves bot 43-B1 ans 43-B2</t>
  </si>
  <si>
    <t>Grounds</t>
  </si>
  <si>
    <t>south side of building in fenced enclosure</t>
  </si>
  <si>
    <t>fenced enclosure</t>
  </si>
  <si>
    <t>Bay Area Air Quality Management District</t>
  </si>
  <si>
    <r>
      <rPr>
        <b/>
        <sz val="12"/>
        <color rgb="FF000000"/>
        <rFont val="Gadugi"/>
        <family val="2"/>
      </rPr>
      <t>DIRECTIONS FOR COMPLETING THIS WORKSHEET</t>
    </r>
    <r>
      <rPr>
        <sz val="12"/>
        <color indexed="8"/>
        <rFont val="Gadugi"/>
        <family val="2"/>
      </rPr>
      <t xml:space="preserve">
1) Proposers </t>
    </r>
    <r>
      <rPr>
        <b/>
        <u/>
        <sz val="12"/>
        <color rgb="FF000000"/>
        <rFont val="Gadugi"/>
        <family val="2"/>
      </rPr>
      <t>MUST</t>
    </r>
    <r>
      <rPr>
        <sz val="12"/>
        <color indexed="8"/>
        <rFont val="Gadugi"/>
        <family val="2"/>
      </rPr>
      <t xml:space="preserve"> fill in </t>
    </r>
    <r>
      <rPr>
        <b/>
        <u/>
        <sz val="12"/>
        <color rgb="FF000000"/>
        <rFont val="Gadugi"/>
        <family val="2"/>
      </rPr>
      <t xml:space="preserve">ALL </t>
    </r>
    <r>
      <rPr>
        <sz val="12"/>
        <color rgb="FF000000"/>
        <rFont val="Gadugi"/>
        <family val="2"/>
      </rPr>
      <t>yellow cells</t>
    </r>
    <r>
      <rPr>
        <sz val="12"/>
        <color indexed="8"/>
        <rFont val="Gadugi"/>
        <family val="2"/>
      </rPr>
      <t xml:space="preserve">
2) Do not alter gray cells.
3) If a blend of modules sizes is proposed, list all model numbers and manufacturer and use a weighted average value for the DC STC Rating (Watts) in Column K.</t>
    </r>
  </si>
  <si>
    <t>Attachment C1, System Specification PV-Only</t>
  </si>
  <si>
    <t>SOLAR PV SPECIFICATIONS</t>
  </si>
  <si>
    <t xml:space="preserve">PV Module Specification </t>
  </si>
  <si>
    <t>Inverter Specification</t>
  </si>
  <si>
    <t>Manufacturer</t>
  </si>
  <si>
    <t>Model No</t>
  </si>
  <si>
    <t>DC STC Rating (Watts)</t>
  </si>
  <si>
    <t>Module Quantity</t>
  </si>
  <si>
    <t>PV Total DC System Size (kW-DC)</t>
  </si>
  <si>
    <t>Inverter Rating Range 
(kW-AC) 
(e.g. 36 kW-50 kW)</t>
  </si>
  <si>
    <t>Inverter Quantity</t>
  </si>
  <si>
    <t>PV Total AC System Size (kW-AC)</t>
  </si>
  <si>
    <t>DC/AC Ratio</t>
  </si>
  <si>
    <r>
      <rPr>
        <b/>
        <sz val="12"/>
        <color rgb="FF000000"/>
        <rFont val="Gadugi"/>
        <family val="2"/>
      </rPr>
      <t>DIRECTIONS FOR COMPLETING THIS WORKSHEET</t>
    </r>
    <r>
      <rPr>
        <sz val="12"/>
        <color indexed="8"/>
        <rFont val="Gadugi"/>
        <family val="2"/>
      </rPr>
      <t xml:space="preserve">
1) Proposers </t>
    </r>
    <r>
      <rPr>
        <b/>
        <u/>
        <sz val="12"/>
        <color rgb="FF000000"/>
        <rFont val="Gadugi"/>
        <family val="2"/>
      </rPr>
      <t>MUST</t>
    </r>
    <r>
      <rPr>
        <sz val="12"/>
        <color indexed="8"/>
        <rFont val="Gadugi"/>
        <family val="2"/>
      </rPr>
      <t xml:space="preserve"> fill in </t>
    </r>
    <r>
      <rPr>
        <b/>
        <u/>
        <sz val="12"/>
        <color rgb="FF000000"/>
        <rFont val="Gadugi"/>
        <family val="2"/>
      </rPr>
      <t xml:space="preserve">ALL </t>
    </r>
    <r>
      <rPr>
        <sz val="12"/>
        <color rgb="FF000000"/>
        <rFont val="Gadugi"/>
        <family val="2"/>
      </rPr>
      <t>yellow cells</t>
    </r>
    <r>
      <rPr>
        <sz val="12"/>
        <color indexed="8"/>
        <rFont val="Gadugi"/>
        <family val="2"/>
      </rPr>
      <t xml:space="preserve">
2) Do not alter gray cells.
3) If a blend of modules sizes is proposed, list all model numbers and manufacturer and use a weighted average value for the DC STC Rating (Watts) in Column K.
4) Note: BESS Sizing (kW and kWh) are inputs in both Attachment C1 and C2. Please ensure that both forms contain the same values for each site.</t>
    </r>
  </si>
  <si>
    <t>Attachment C1, System Specification PV+BESS</t>
  </si>
  <si>
    <t>BESS/MICROGRID SPECIFICATIONS</t>
  </si>
  <si>
    <t>BESS Details</t>
  </si>
  <si>
    <t>Microgrid Details</t>
  </si>
  <si>
    <t>BESS Provider</t>
  </si>
  <si>
    <t>Battery Manufacturer</t>
  </si>
  <si>
    <t>Control System/Software Provider</t>
  </si>
  <si>
    <t>kW</t>
  </si>
  <si>
    <t>kWh</t>
  </si>
  <si>
    <t>Total Footprint Req'd (sqft)</t>
  </si>
  <si>
    <t>Management System Provider</t>
  </si>
  <si>
    <t>Management System Manufacturer</t>
  </si>
  <si>
    <t>Power Conversion System Provider</t>
  </si>
  <si>
    <t>Power Conversion System Manufacturer</t>
  </si>
  <si>
    <t>Controller Provider</t>
  </si>
  <si>
    <t>Controller Manufacturer</t>
  </si>
  <si>
    <t>Utility Company</t>
  </si>
  <si>
    <t>Yes/No</t>
  </si>
  <si>
    <t>PPA Contact Term</t>
  </si>
  <si>
    <t>Wire Type</t>
  </si>
  <si>
    <t>Lease Types</t>
  </si>
  <si>
    <t>Copper</t>
  </si>
  <si>
    <t>Capital</t>
  </si>
  <si>
    <t>Aluminum</t>
  </si>
  <si>
    <t>Operating</t>
  </si>
  <si>
    <t>Municipal</t>
  </si>
  <si>
    <t>Tariff Lists</t>
  </si>
  <si>
    <t>Active Tariff</t>
  </si>
  <si>
    <t>SCE</t>
  </si>
  <si>
    <t>SDG&amp;E</t>
  </si>
  <si>
    <t>A-1</t>
  </si>
  <si>
    <t>GS-1</t>
  </si>
  <si>
    <t>A-6</t>
  </si>
  <si>
    <t>GS-2</t>
  </si>
  <si>
    <t>A-10-S</t>
  </si>
  <si>
    <t xml:space="preserve">GS-2-TOU-A </t>
  </si>
  <si>
    <t>A-10-P</t>
  </si>
  <si>
    <t>GS-2-TOU-R</t>
  </si>
  <si>
    <t>A-10-T</t>
  </si>
  <si>
    <t>RTP-2</t>
  </si>
  <si>
    <t>A-10 TOU-S</t>
  </si>
  <si>
    <t>TOU-GS-1</t>
  </si>
  <si>
    <t>A-10 TOU-P</t>
  </si>
  <si>
    <t>TOU-GS-3-A</t>
  </si>
  <si>
    <t>A-10 TOU-T</t>
  </si>
  <si>
    <t>TOU-GS-3-B</t>
  </si>
  <si>
    <t>E-19-S</t>
  </si>
  <si>
    <t>TOU-GS-3-R</t>
  </si>
  <si>
    <t>E-19-P</t>
  </si>
  <si>
    <t>TOU-8-A (&lt;2kV)</t>
  </si>
  <si>
    <t>E-19-T</t>
  </si>
  <si>
    <t>TOU-8-B (&lt;2kV)</t>
  </si>
  <si>
    <t>TOU-8-R (&lt;2kV)</t>
  </si>
  <si>
    <t>Environmental Constants</t>
  </si>
  <si>
    <t>CO2 lbs/kWh</t>
  </si>
  <si>
    <t>Panel Mount Types</t>
  </si>
  <si>
    <t>MEA</t>
  </si>
  <si>
    <t>Ground</t>
  </si>
  <si>
    <t>Array Over Parking</t>
  </si>
  <si>
    <t>Shade Structures</t>
  </si>
  <si>
    <t>Roof Ballasted</t>
  </si>
  <si>
    <t>Passenger Vehicle CO2/Year</t>
  </si>
  <si>
    <t>Roof Racked</t>
  </si>
  <si>
    <t>lbs CO2/Gal.</t>
  </si>
  <si>
    <t>Miles/yr</t>
  </si>
  <si>
    <t>Mounting types</t>
  </si>
  <si>
    <t>MPG</t>
  </si>
  <si>
    <t>Single Post, Single Cantilever</t>
  </si>
  <si>
    <t>lbs CO2/car/yr</t>
  </si>
  <si>
    <t>Single Post, Double Cantalever</t>
  </si>
  <si>
    <t>Trees</t>
  </si>
  <si>
    <t>Multi-Post, non-Cantilever</t>
  </si>
  <si>
    <t>lbs CO2/year/tree</t>
  </si>
  <si>
    <t>lbs CO2/year/acre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</si>
</sst>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41" x14ac:knownFonts="1">
    <font>
      <sz val="12"/>
      <color theme="1"/>
      <name val="Arial"/>
      <family val="2"/>
    </font>
    <font>
      <sz val="11"/>
      <color theme="1"/>
      <name val="Calibri"/>
      <family val="2"/>
      <scheme val="minor"/>
    </font>
    <font>
      <sz val="11"/>
      <color theme="1"/>
      <name val="Calibri"/>
      <family val="2"/>
      <scheme val="minor"/>
    </font>
    <font>
      <sz val="11"/>
      <color theme="1"/>
      <name val="Gadugi"/>
      <family val="2"/>
    </font>
    <font>
      <sz val="11"/>
      <color theme="1"/>
      <name val="Calibri"/>
      <family val="2"/>
      <scheme val="minor"/>
    </font>
    <font>
      <sz val="11"/>
      <color indexed="8"/>
      <name val="Calibri"/>
      <family val="2"/>
    </font>
    <font>
      <sz val="11"/>
      <color indexed="8"/>
      <name val="Calibri"/>
      <family val="2"/>
    </font>
    <font>
      <sz val="12"/>
      <color indexed="8"/>
      <name val="Arial"/>
      <family val="2"/>
    </font>
    <font>
      <b/>
      <sz val="11"/>
      <color indexed="8"/>
      <name val="Calibri"/>
      <family val="2"/>
    </font>
    <font>
      <b/>
      <sz val="12"/>
      <color indexed="8"/>
      <name val="Calibri"/>
      <family val="2"/>
    </font>
    <font>
      <sz val="12"/>
      <color indexed="8"/>
      <name val="Calibri"/>
      <family val="2"/>
    </font>
    <font>
      <sz val="8"/>
      <name val="Arial"/>
      <family val="2"/>
    </font>
    <font>
      <sz val="16"/>
      <color indexed="8"/>
      <name val="Calibri"/>
      <family val="2"/>
    </font>
    <font>
      <sz val="10"/>
      <color indexed="8"/>
      <name val="Arial"/>
      <family val="2"/>
    </font>
    <font>
      <sz val="22"/>
      <color indexed="8"/>
      <name val="Calibri"/>
      <family val="2"/>
    </font>
    <font>
      <b/>
      <sz val="11"/>
      <color theme="1"/>
      <name val="Calibri"/>
      <family val="2"/>
      <scheme val="minor"/>
    </font>
    <font>
      <sz val="11"/>
      <color indexed="8"/>
      <name val="Calibri"/>
      <family val="2"/>
      <scheme val="minor"/>
    </font>
    <font>
      <sz val="11"/>
      <color indexed="63"/>
      <name val="Calibri"/>
      <family val="2"/>
      <scheme val="minor"/>
    </font>
    <font>
      <sz val="10"/>
      <name val="Calibri"/>
      <family val="1"/>
      <scheme val="minor"/>
    </font>
    <font>
      <sz val="10"/>
      <color rgb="FF000000"/>
      <name val="Times New Roman"/>
      <family val="1"/>
    </font>
    <font>
      <sz val="12"/>
      <color theme="1"/>
      <name val="Arial"/>
      <family val="2"/>
    </font>
    <font>
      <sz val="20"/>
      <color indexed="8"/>
      <name val="Calibri"/>
      <family val="2"/>
    </font>
    <font>
      <sz val="11"/>
      <color theme="1"/>
      <name val="Arial"/>
      <family val="2"/>
    </font>
    <font>
      <b/>
      <sz val="12"/>
      <color theme="1"/>
      <name val="Arial"/>
      <family val="2"/>
    </font>
    <font>
      <sz val="11"/>
      <color rgb="FFFF0000"/>
      <name val="Calibri"/>
      <family val="2"/>
    </font>
    <font>
      <sz val="12"/>
      <color theme="1"/>
      <name val="Calibri"/>
      <family val="2"/>
    </font>
    <font>
      <sz val="11"/>
      <color theme="1"/>
      <name val="Calibri"/>
      <family val="2"/>
    </font>
    <font>
      <b/>
      <sz val="12"/>
      <color theme="1"/>
      <name val="Calibri"/>
      <family val="2"/>
      <scheme val="minor"/>
    </font>
    <font>
      <b/>
      <sz val="11"/>
      <color theme="0"/>
      <name val="Calibri"/>
      <family val="2"/>
      <scheme val="minor"/>
    </font>
    <font>
      <sz val="11"/>
      <name val="Calibri"/>
      <family val="2"/>
      <scheme val="minor"/>
    </font>
    <font>
      <b/>
      <sz val="16"/>
      <color theme="0"/>
      <name val="Calibri"/>
      <family val="2"/>
      <scheme val="minor"/>
    </font>
    <font>
      <sz val="11"/>
      <name val="Calibri"/>
      <family val="2"/>
    </font>
    <font>
      <sz val="12"/>
      <color indexed="8"/>
      <name val="Gadugi"/>
      <family val="2"/>
    </font>
    <font>
      <b/>
      <sz val="12"/>
      <color rgb="FF000000"/>
      <name val="Gadugi"/>
      <family val="2"/>
    </font>
    <font>
      <b/>
      <u/>
      <sz val="12"/>
      <color rgb="FF000000"/>
      <name val="Gadugi"/>
      <family val="2"/>
    </font>
    <font>
      <b/>
      <sz val="16"/>
      <color theme="0"/>
      <name val="Calibri"/>
      <family val="2"/>
    </font>
    <font>
      <b/>
      <sz val="11"/>
      <name val="Calibri"/>
      <family val="2"/>
    </font>
    <font>
      <b/>
      <sz val="16"/>
      <color theme="1"/>
      <name val="Arial"/>
      <family val="2"/>
    </font>
    <font>
      <b/>
      <sz val="11"/>
      <color rgb="FF000000"/>
      <name val="Calibri"/>
      <family val="2"/>
    </font>
    <font>
      <sz val="12"/>
      <color rgb="FF000000"/>
      <name val="Gadugi"/>
      <family val="2"/>
    </font>
    <font>
      <b/>
      <sz val="12"/>
      <color rgb="FF000000"/>
      <name val="Calibri"/>
      <family val="2"/>
      <scheme val="minor"/>
    </font>
  </fonts>
  <fills count="12">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249977111117893"/>
        <bgColor indexed="64"/>
      </patternFill>
    </fill>
    <fill>
      <patternFill patternType="solid">
        <fgColor rgb="FFFFFFFF"/>
        <bgColor rgb="FF000000"/>
      </patternFill>
    </fill>
    <fill>
      <patternFill patternType="solid">
        <fgColor rgb="FFFFFF99"/>
        <bgColor rgb="FF000000"/>
      </patternFill>
    </fill>
  </fills>
  <borders count="43">
    <border>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diagonal/>
    </border>
    <border>
      <left style="thin">
        <color auto="1"/>
      </left>
      <right/>
      <top style="medium">
        <color auto="1"/>
      </top>
      <bottom style="medium">
        <color auto="1"/>
      </bottom>
      <diagonal/>
    </border>
    <border>
      <left style="thin">
        <color auto="1"/>
      </left>
      <right style="medium">
        <color indexed="64"/>
      </right>
      <top style="thin">
        <color auto="1"/>
      </top>
      <bottom style="thin">
        <color auto="1"/>
      </bottom>
      <diagonal/>
    </border>
    <border>
      <left/>
      <right/>
      <top style="medium">
        <color auto="1"/>
      </top>
      <bottom/>
      <diagonal/>
    </border>
    <border>
      <left/>
      <right style="thin">
        <color auto="1"/>
      </right>
      <top style="medium">
        <color auto="1"/>
      </top>
      <bottom style="medium">
        <color auto="1"/>
      </bottom>
      <diagonal/>
    </border>
    <border>
      <left style="medium">
        <color indexed="64"/>
      </left>
      <right style="medium">
        <color indexed="64"/>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top style="medium">
        <color auto="1"/>
      </top>
      <bottom style="thin">
        <color auto="1"/>
      </bottom>
      <diagonal/>
    </border>
    <border>
      <left style="medium">
        <color indexed="64"/>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diagonal/>
    </border>
    <border>
      <left/>
      <right style="thin">
        <color auto="1"/>
      </right>
      <top style="medium">
        <color auto="1"/>
      </top>
      <bottom style="thin">
        <color auto="1"/>
      </bottom>
      <diagonal/>
    </border>
    <border>
      <left style="medium">
        <color auto="1"/>
      </left>
      <right style="thin">
        <color auto="1"/>
      </right>
      <top/>
      <bottom/>
      <diagonal/>
    </border>
    <border>
      <left/>
      <right style="medium">
        <color auto="1"/>
      </right>
      <top/>
      <bottom style="thin">
        <color auto="1"/>
      </bottom>
      <diagonal/>
    </border>
    <border>
      <left/>
      <right style="medium">
        <color indexed="64"/>
      </right>
      <top style="thin">
        <color auto="1"/>
      </top>
      <bottom style="thin">
        <color auto="1"/>
      </bottom>
      <diagonal/>
    </border>
  </borders>
  <cellStyleXfs count="13">
    <xf numFmtId="0" fontId="0" fillId="0" borderId="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18" fillId="0" borderId="0"/>
    <xf numFmtId="0" fontId="19"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20" fillId="0" borderId="0"/>
    <xf numFmtId="0" fontId="25" fillId="0" borderId="0"/>
    <xf numFmtId="0" fontId="3" fillId="0" borderId="0"/>
  </cellStyleXfs>
  <cellXfs count="192">
    <xf numFmtId="0" fontId="0" fillId="0" borderId="0" xfId="0"/>
    <xf numFmtId="0" fontId="8" fillId="0" borderId="0" xfId="0" applyFont="1"/>
    <xf numFmtId="0" fontId="9" fillId="0" borderId="0" xfId="0" applyFont="1"/>
    <xf numFmtId="0" fontId="10" fillId="0" borderId="0" xfId="0" applyFont="1"/>
    <xf numFmtId="0" fontId="12" fillId="0" borderId="0" xfId="0" applyFont="1"/>
    <xf numFmtId="0" fontId="5" fillId="0" borderId="0" xfId="0" applyFont="1" applyAlignment="1">
      <alignment wrapText="1"/>
    </xf>
    <xf numFmtId="0" fontId="13" fillId="0" borderId="0" xfId="0" applyFont="1"/>
    <xf numFmtId="0" fontId="14" fillId="0" borderId="0" xfId="0" applyFont="1"/>
    <xf numFmtId="0" fontId="5" fillId="0" borderId="4" xfId="0" applyFont="1" applyBorder="1" applyAlignment="1">
      <alignment horizontal="right"/>
    </xf>
    <xf numFmtId="0" fontId="5" fillId="0" borderId="3" xfId="0" applyFont="1" applyBorder="1" applyAlignment="1">
      <alignment horizontal="right"/>
    </xf>
    <xf numFmtId="0" fontId="8" fillId="0" borderId="0" xfId="0" applyFont="1" applyAlignment="1">
      <alignment horizontal="left"/>
    </xf>
    <xf numFmtId="0" fontId="16" fillId="0" borderId="0" xfId="0" applyFont="1" applyAlignment="1">
      <alignment wrapText="1"/>
    </xf>
    <xf numFmtId="0" fontId="5" fillId="5" borderId="5" xfId="0" applyFont="1" applyFill="1" applyBorder="1"/>
    <xf numFmtId="0" fontId="6" fillId="0" borderId="0" xfId="0" applyFont="1"/>
    <xf numFmtId="0" fontId="5" fillId="6" borderId="5" xfId="0" applyFont="1" applyFill="1" applyBorder="1"/>
    <xf numFmtId="0" fontId="8" fillId="3" borderId="5" xfId="0" applyFont="1" applyFill="1" applyBorder="1"/>
    <xf numFmtId="0" fontId="8" fillId="3" borderId="6" xfId="0" applyFont="1" applyFill="1" applyBorder="1"/>
    <xf numFmtId="0" fontId="8" fillId="3" borderId="1" xfId="0" applyFont="1" applyFill="1" applyBorder="1"/>
    <xf numFmtId="0" fontId="8" fillId="3" borderId="7" xfId="0" applyFont="1" applyFill="1" applyBorder="1"/>
    <xf numFmtId="0" fontId="8" fillId="6" borderId="5" xfId="0" applyFont="1" applyFill="1" applyBorder="1"/>
    <xf numFmtId="0" fontId="5" fillId="0" borderId="4" xfId="0" applyFont="1" applyBorder="1"/>
    <xf numFmtId="0" fontId="5" fillId="0" borderId="3" xfId="0" applyFont="1" applyBorder="1"/>
    <xf numFmtId="0" fontId="5" fillId="0" borderId="2" xfId="0" applyFont="1" applyBorder="1"/>
    <xf numFmtId="0" fontId="5" fillId="0" borderId="0" xfId="0" applyFont="1"/>
    <xf numFmtId="0" fontId="21" fillId="0" borderId="0" xfId="0" applyFont="1" applyAlignment="1">
      <alignment horizontal="left"/>
    </xf>
    <xf numFmtId="0" fontId="23" fillId="0" borderId="0" xfId="0" applyFont="1"/>
    <xf numFmtId="0" fontId="5" fillId="2" borderId="7" xfId="0" applyFont="1" applyFill="1" applyBorder="1"/>
    <xf numFmtId="0" fontId="10" fillId="0" borderId="0" xfId="0" applyFont="1" applyAlignment="1">
      <alignment horizontal="left" vertical="center"/>
    </xf>
    <xf numFmtId="0" fontId="10" fillId="0" borderId="0" xfId="0" applyFont="1" applyAlignment="1">
      <alignment vertical="center"/>
    </xf>
    <xf numFmtId="0" fontId="0" fillId="0" borderId="0" xfId="0" applyAlignment="1">
      <alignment vertical="center"/>
    </xf>
    <xf numFmtId="0" fontId="12" fillId="0" borderId="0" xfId="0" applyFont="1" applyAlignment="1">
      <alignment vertical="center"/>
    </xf>
    <xf numFmtId="0" fontId="8" fillId="0" borderId="0" xfId="0" applyFont="1" applyAlignment="1">
      <alignment horizontal="left" vertical="center"/>
    </xf>
    <xf numFmtId="0" fontId="24" fillId="0" borderId="0" xfId="0" applyFont="1" applyAlignment="1">
      <alignment vertical="center"/>
    </xf>
    <xf numFmtId="0" fontId="8" fillId="0" borderId="0" xfId="0" applyFont="1" applyAlignment="1">
      <alignment vertical="center"/>
    </xf>
    <xf numFmtId="0" fontId="0" fillId="0" borderId="0" xfId="0" applyAlignment="1">
      <alignment horizontal="left" vertical="center"/>
    </xf>
    <xf numFmtId="0" fontId="22" fillId="0" borderId="0" xfId="0" applyFont="1" applyAlignment="1">
      <alignment horizontal="center" vertical="center" wrapText="1"/>
    </xf>
    <xf numFmtId="0" fontId="22" fillId="0" borderId="0" xfId="0" applyFont="1" applyAlignment="1">
      <alignment vertical="center"/>
    </xf>
    <xf numFmtId="0" fontId="22" fillId="0" borderId="0" xfId="0" applyFont="1" applyAlignment="1">
      <alignment horizontal="left" vertical="center"/>
    </xf>
    <xf numFmtId="9" fontId="26" fillId="0" borderId="0" xfId="3" applyFont="1" applyFill="1" applyBorder="1" applyAlignment="1" applyProtection="1">
      <alignment horizontal="center" vertical="center" wrapText="1"/>
    </xf>
    <xf numFmtId="3" fontId="26" fillId="0" borderId="0" xfId="0" applyNumberFormat="1" applyFont="1" applyAlignment="1">
      <alignment horizontal="center" vertical="center" wrapText="1"/>
    </xf>
    <xf numFmtId="9" fontId="26" fillId="0" borderId="0" xfId="3" applyFont="1" applyFill="1" applyBorder="1" applyAlignment="1" applyProtection="1">
      <alignment horizontal="center" vertical="center"/>
    </xf>
    <xf numFmtId="0" fontId="5" fillId="0" borderId="0" xfId="0" applyFont="1" applyAlignment="1">
      <alignment horizontal="center"/>
    </xf>
    <xf numFmtId="0" fontId="28" fillId="9" borderId="22" xfId="0" applyFont="1" applyFill="1" applyBorder="1" applyAlignment="1">
      <alignment horizontal="center" vertical="center" wrapText="1"/>
    </xf>
    <xf numFmtId="0" fontId="5" fillId="0" borderId="0" xfId="0" applyFont="1" applyAlignment="1">
      <alignment horizontal="center" wrapText="1"/>
    </xf>
    <xf numFmtId="0" fontId="10" fillId="7" borderId="0" xfId="0" applyFont="1" applyFill="1" applyAlignment="1">
      <alignment vertical="top" wrapText="1"/>
    </xf>
    <xf numFmtId="0" fontId="28" fillId="9" borderId="16" xfId="0" applyFont="1" applyFill="1" applyBorder="1" applyAlignment="1">
      <alignment horizontal="center" vertical="center" wrapText="1"/>
    </xf>
    <xf numFmtId="0" fontId="28" fillId="9" borderId="17" xfId="0" applyFont="1" applyFill="1" applyBorder="1" applyAlignment="1">
      <alignment horizontal="center" vertical="center" wrapText="1"/>
    </xf>
    <xf numFmtId="0" fontId="28" fillId="9" borderId="19" xfId="0" applyFont="1" applyFill="1" applyBorder="1" applyAlignment="1">
      <alignment horizontal="center" vertical="center" wrapText="1"/>
    </xf>
    <xf numFmtId="0" fontId="5" fillId="7" borderId="0" xfId="0" applyFont="1" applyFill="1"/>
    <xf numFmtId="0" fontId="17" fillId="4" borderId="25" xfId="0" applyFont="1" applyFill="1" applyBorder="1" applyAlignment="1">
      <alignment horizontal="center" vertical="top"/>
    </xf>
    <xf numFmtId="3" fontId="16" fillId="4" borderId="5" xfId="0" applyNumberFormat="1" applyFont="1" applyFill="1" applyBorder="1" applyAlignment="1">
      <alignment horizontal="center" vertical="top"/>
    </xf>
    <xf numFmtId="0" fontId="27" fillId="0" borderId="0" xfId="0" applyFont="1"/>
    <xf numFmtId="164" fontId="28" fillId="9" borderId="18" xfId="1" applyNumberFormat="1" applyFont="1" applyFill="1" applyBorder="1" applyAlignment="1" applyProtection="1">
      <alignment horizontal="center" vertical="center" wrapText="1"/>
    </xf>
    <xf numFmtId="0" fontId="5" fillId="0" borderId="0" xfId="0" applyFont="1" applyAlignment="1">
      <alignment vertical="center"/>
    </xf>
    <xf numFmtId="0" fontId="5" fillId="2" borderId="8" xfId="0" applyFont="1" applyFill="1" applyBorder="1"/>
    <xf numFmtId="0" fontId="5" fillId="2" borderId="0" xfId="0" applyFont="1" applyFill="1"/>
    <xf numFmtId="0" fontId="5" fillId="2" borderId="9" xfId="0" applyFont="1" applyFill="1" applyBorder="1"/>
    <xf numFmtId="0" fontId="5" fillId="2" borderId="5" xfId="0" applyFont="1" applyFill="1" applyBorder="1"/>
    <xf numFmtId="0" fontId="5" fillId="2" borderId="6" xfId="0" applyFont="1" applyFill="1" applyBorder="1" applyAlignment="1">
      <alignment horizontal="left" indent="1"/>
    </xf>
    <xf numFmtId="0" fontId="5" fillId="0" borderId="8" xfId="0" applyFont="1" applyBorder="1" applyAlignment="1">
      <alignment horizontal="left" indent="2"/>
    </xf>
    <xf numFmtId="0" fontId="5" fillId="0" borderId="9" xfId="0" applyFont="1" applyBorder="1"/>
    <xf numFmtId="0" fontId="5" fillId="0" borderId="10" xfId="0" applyFont="1" applyBorder="1" applyAlignment="1">
      <alignment horizontal="left" indent="2"/>
    </xf>
    <xf numFmtId="0" fontId="5" fillId="0" borderId="11" xfId="0" applyFont="1" applyBorder="1"/>
    <xf numFmtId="0" fontId="16" fillId="4" borderId="26" xfId="0" applyFont="1" applyFill="1" applyBorder="1" applyAlignment="1">
      <alignment horizontal="center" vertical="top" wrapText="1"/>
    </xf>
    <xf numFmtId="0" fontId="16" fillId="4" borderId="7" xfId="0" applyFont="1" applyFill="1" applyBorder="1" applyAlignment="1">
      <alignment horizontal="center" vertical="top" wrapText="1"/>
    </xf>
    <xf numFmtId="0" fontId="28" fillId="9" borderId="18" xfId="0" applyFont="1" applyFill="1" applyBorder="1" applyAlignment="1">
      <alignment horizontal="center" vertical="center" wrapText="1"/>
    </xf>
    <xf numFmtId="3" fontId="16" fillId="4" borderId="3" xfId="0" applyNumberFormat="1" applyFont="1" applyFill="1" applyBorder="1" applyAlignment="1">
      <alignment horizontal="center" vertical="top"/>
    </xf>
    <xf numFmtId="0" fontId="17" fillId="4" borderId="40" xfId="0" applyFont="1" applyFill="1" applyBorder="1" applyAlignment="1">
      <alignment horizontal="center" vertical="top"/>
    </xf>
    <xf numFmtId="0" fontId="16" fillId="4" borderId="9" xfId="0" applyFont="1" applyFill="1" applyBorder="1" applyAlignment="1">
      <alignment horizontal="center" vertical="top" wrapText="1"/>
    </xf>
    <xf numFmtId="0" fontId="16" fillId="5" borderId="13" xfId="0" applyFont="1" applyFill="1" applyBorder="1" applyAlignment="1" applyProtection="1">
      <alignment horizontal="left" vertical="top"/>
      <protection locked="0"/>
    </xf>
    <xf numFmtId="0" fontId="16" fillId="5" borderId="14" xfId="0" applyFont="1" applyFill="1" applyBorder="1" applyAlignment="1" applyProtection="1">
      <alignment horizontal="left" vertical="top"/>
      <protection locked="0"/>
    </xf>
    <xf numFmtId="0" fontId="16" fillId="5" borderId="14" xfId="0" applyFont="1" applyFill="1" applyBorder="1" applyAlignment="1" applyProtection="1">
      <alignment horizontal="right" vertical="center"/>
      <protection locked="0"/>
    </xf>
    <xf numFmtId="164" fontId="16" fillId="5" borderId="15" xfId="1" applyNumberFormat="1" applyFont="1" applyFill="1" applyBorder="1" applyAlignment="1" applyProtection="1">
      <alignment horizontal="right" vertical="center"/>
      <protection locked="0"/>
    </xf>
    <xf numFmtId="0" fontId="16" fillId="5" borderId="23" xfId="0" applyFont="1" applyFill="1" applyBorder="1" applyAlignment="1" applyProtection="1">
      <alignment horizontal="right" vertical="center"/>
      <protection locked="0"/>
    </xf>
    <xf numFmtId="2" fontId="31" fillId="4" borderId="15" xfId="0" applyNumberFormat="1" applyFont="1" applyFill="1" applyBorder="1"/>
    <xf numFmtId="0" fontId="16" fillId="5" borderId="24" xfId="0" applyFont="1" applyFill="1" applyBorder="1" applyAlignment="1" applyProtection="1">
      <alignment horizontal="left" vertical="top"/>
      <protection locked="0"/>
    </xf>
    <xf numFmtId="0" fontId="16" fillId="5" borderId="5" xfId="0" applyFont="1" applyFill="1" applyBorder="1" applyAlignment="1" applyProtection="1">
      <alignment horizontal="left" vertical="top"/>
      <protection locked="0"/>
    </xf>
    <xf numFmtId="0" fontId="16" fillId="5" borderId="5" xfId="0" applyFont="1" applyFill="1" applyBorder="1" applyAlignment="1" applyProtection="1">
      <alignment horizontal="right" vertical="center"/>
      <protection locked="0"/>
    </xf>
    <xf numFmtId="164" fontId="16" fillId="5" borderId="28" xfId="1" applyNumberFormat="1" applyFont="1" applyFill="1" applyBorder="1" applyAlignment="1" applyProtection="1">
      <alignment horizontal="right" vertical="center"/>
      <protection locked="0"/>
    </xf>
    <xf numFmtId="0" fontId="16" fillId="5" borderId="6" xfId="0" applyFont="1" applyFill="1" applyBorder="1" applyAlignment="1" applyProtection="1">
      <alignment horizontal="right" vertical="center"/>
      <protection locked="0"/>
    </xf>
    <xf numFmtId="2" fontId="31" fillId="4" borderId="28" xfId="0" applyNumberFormat="1" applyFont="1" applyFill="1" applyBorder="1"/>
    <xf numFmtId="3" fontId="29" fillId="7" borderId="5" xfId="1" applyNumberFormat="1" applyFont="1" applyFill="1" applyBorder="1" applyAlignment="1" applyProtection="1">
      <alignment horizontal="center" vertical="center" wrapText="1"/>
    </xf>
    <xf numFmtId="0" fontId="5" fillId="5" borderId="36" xfId="1" applyNumberFormat="1" applyFont="1" applyFill="1" applyBorder="1" applyAlignment="1" applyProtection="1">
      <alignment horizontal="left" vertical="top"/>
      <protection locked="0"/>
    </xf>
    <xf numFmtId="0" fontId="5" fillId="5" borderId="3" xfId="1" applyNumberFormat="1" applyFont="1" applyFill="1" applyBorder="1" applyAlignment="1" applyProtection="1">
      <alignment horizontal="left" vertical="top"/>
      <protection locked="0"/>
    </xf>
    <xf numFmtId="38" fontId="5" fillId="5" borderId="3" xfId="0" applyNumberFormat="1" applyFont="1" applyFill="1" applyBorder="1" applyProtection="1">
      <protection locked="0"/>
    </xf>
    <xf numFmtId="0" fontId="5" fillId="5" borderId="13" xfId="0" applyFont="1" applyFill="1" applyBorder="1" applyAlignment="1" applyProtection="1">
      <alignment horizontal="left" vertical="top"/>
      <protection locked="0"/>
    </xf>
    <xf numFmtId="0" fontId="5" fillId="5" borderId="14" xfId="0" applyFont="1" applyFill="1" applyBorder="1" applyAlignment="1" applyProtection="1">
      <alignment horizontal="left" vertical="top"/>
      <protection locked="0"/>
    </xf>
    <xf numFmtId="0" fontId="5" fillId="5" borderId="15" xfId="0" applyFont="1" applyFill="1" applyBorder="1" applyAlignment="1" applyProtection="1">
      <alignment horizontal="left" vertical="top"/>
      <protection locked="0"/>
    </xf>
    <xf numFmtId="0" fontId="5" fillId="5" borderId="24" xfId="1" applyNumberFormat="1" applyFont="1" applyFill="1" applyBorder="1" applyAlignment="1" applyProtection="1">
      <alignment horizontal="left" vertical="top"/>
      <protection locked="0"/>
    </xf>
    <xf numFmtId="0" fontId="5" fillId="5" borderId="5" xfId="1" applyNumberFormat="1" applyFont="1" applyFill="1" applyBorder="1" applyAlignment="1" applyProtection="1">
      <alignment horizontal="left" vertical="top"/>
      <protection locked="0"/>
    </xf>
    <xf numFmtId="38" fontId="5" fillId="5" borderId="5" xfId="0" applyNumberFormat="1" applyFont="1" applyFill="1" applyBorder="1" applyProtection="1">
      <protection locked="0"/>
    </xf>
    <xf numFmtId="0" fontId="5" fillId="5" borderId="24" xfId="0" applyFont="1" applyFill="1" applyBorder="1" applyAlignment="1" applyProtection="1">
      <alignment horizontal="left" vertical="top"/>
      <protection locked="0"/>
    </xf>
    <xf numFmtId="0" fontId="5" fillId="5" borderId="5" xfId="0" applyFont="1" applyFill="1" applyBorder="1" applyAlignment="1" applyProtection="1">
      <alignment horizontal="left" vertical="top"/>
      <protection locked="0"/>
    </xf>
    <xf numFmtId="0" fontId="5" fillId="5" borderId="28" xfId="0" applyFont="1" applyFill="1" applyBorder="1" applyAlignment="1" applyProtection="1">
      <alignment horizontal="left" vertical="top"/>
      <protection locked="0"/>
    </xf>
    <xf numFmtId="0" fontId="29" fillId="7" borderId="3" xfId="0" applyFont="1" applyFill="1" applyBorder="1" applyAlignment="1">
      <alignment horizontal="center" vertical="center"/>
    </xf>
    <xf numFmtId="0" fontId="29" fillId="7" borderId="3" xfId="0" applyFont="1" applyFill="1" applyBorder="1" applyAlignment="1">
      <alignment horizontal="center" vertical="center" wrapText="1"/>
    </xf>
    <xf numFmtId="0" fontId="29" fillId="7" borderId="37" xfId="0" applyFont="1" applyFill="1" applyBorder="1" applyAlignment="1">
      <alignment horizontal="center" vertical="center"/>
    </xf>
    <xf numFmtId="3" fontId="29" fillId="7" borderId="36" xfId="0" applyNumberFormat="1" applyFont="1" applyFill="1" applyBorder="1" applyAlignment="1">
      <alignment horizontal="center" vertical="center" wrapText="1"/>
    </xf>
    <xf numFmtId="3" fontId="29" fillId="7" borderId="3" xfId="1" applyNumberFormat="1" applyFont="1" applyFill="1" applyBorder="1" applyAlignment="1" applyProtection="1">
      <alignment horizontal="center" vertical="center" wrapText="1"/>
    </xf>
    <xf numFmtId="0" fontId="29" fillId="7" borderId="37" xfId="0" applyFont="1" applyFill="1" applyBorder="1" applyAlignment="1">
      <alignment horizontal="center" vertical="center" wrapText="1"/>
    </xf>
    <xf numFmtId="3" fontId="29" fillId="7" borderId="24" xfId="0" applyNumberFormat="1" applyFont="1" applyFill="1" applyBorder="1" applyAlignment="1">
      <alignment horizontal="center" vertical="center" wrapText="1"/>
    </xf>
    <xf numFmtId="0" fontId="9" fillId="0" borderId="0" xfId="0" applyFont="1" applyAlignment="1">
      <alignment vertical="center"/>
    </xf>
    <xf numFmtId="0" fontId="9" fillId="0" borderId="0" xfId="0" applyFont="1" applyAlignment="1">
      <alignment horizontal="left" vertical="center"/>
    </xf>
    <xf numFmtId="0" fontId="17" fillId="0" borderId="29" xfId="0" applyFont="1" applyBorder="1" applyAlignment="1">
      <alignment horizontal="center" vertical="center"/>
    </xf>
    <xf numFmtId="0" fontId="16" fillId="0" borderId="29" xfId="0" applyFont="1" applyBorder="1" applyAlignment="1">
      <alignment horizontal="center" vertical="center" wrapText="1"/>
    </xf>
    <xf numFmtId="3" fontId="16" fillId="0" borderId="29" xfId="0" applyNumberFormat="1" applyFont="1" applyBorder="1" applyAlignment="1">
      <alignment horizontal="center" vertical="center"/>
    </xf>
    <xf numFmtId="0" fontId="5" fillId="0" borderId="29" xfId="0" applyFont="1" applyBorder="1"/>
    <xf numFmtId="0" fontId="15" fillId="0" borderId="29" xfId="0" applyFont="1" applyBorder="1" applyAlignment="1">
      <alignment horizontal="right" vertical="center"/>
    </xf>
    <xf numFmtId="2" fontId="36" fillId="4" borderId="18" xfId="0" applyNumberFormat="1" applyFont="1" applyFill="1" applyBorder="1"/>
    <xf numFmtId="0" fontId="22" fillId="0" borderId="29" xfId="0" applyFont="1" applyBorder="1" applyAlignment="1">
      <alignment vertical="center"/>
    </xf>
    <xf numFmtId="0" fontId="22" fillId="0" borderId="29" xfId="0" applyFont="1" applyBorder="1" applyAlignment="1">
      <alignment horizontal="left" vertical="center"/>
    </xf>
    <xf numFmtId="3" fontId="15" fillId="4" borderId="22" xfId="1" applyNumberFormat="1" applyFont="1" applyFill="1" applyBorder="1" applyAlignment="1" applyProtection="1">
      <alignment horizontal="center" vertical="center" wrapText="1"/>
    </xf>
    <xf numFmtId="3" fontId="15" fillId="4" borderId="18" xfId="1" applyNumberFormat="1" applyFont="1" applyFill="1" applyBorder="1" applyAlignment="1" applyProtection="1">
      <alignment horizontal="center" vertical="center" wrapText="1"/>
    </xf>
    <xf numFmtId="3" fontId="15" fillId="4" borderId="21" xfId="1" applyNumberFormat="1" applyFont="1" applyFill="1" applyBorder="1" applyAlignment="1" applyProtection="1">
      <alignment horizontal="center" vertical="center" wrapText="1"/>
    </xf>
    <xf numFmtId="0" fontId="0" fillId="0" borderId="29" xfId="0" applyBorder="1" applyAlignment="1">
      <alignment vertical="center"/>
    </xf>
    <xf numFmtId="3" fontId="15" fillId="0" borderId="29" xfId="1" applyNumberFormat="1" applyFont="1" applyFill="1" applyBorder="1" applyAlignment="1" applyProtection="1">
      <alignment horizontal="center" vertical="center" wrapText="1"/>
    </xf>
    <xf numFmtId="0" fontId="0" fillId="0" borderId="29" xfId="0" applyBorder="1"/>
    <xf numFmtId="0" fontId="37" fillId="0" borderId="0" xfId="0" applyFont="1" applyAlignment="1">
      <alignment horizontal="center"/>
    </xf>
    <xf numFmtId="3" fontId="2" fillId="7" borderId="24" xfId="1" applyNumberFormat="1" applyFont="1" applyFill="1" applyBorder="1" applyAlignment="1" applyProtection="1">
      <alignment horizontal="center" vertical="center" wrapText="1"/>
    </xf>
    <xf numFmtId="0" fontId="2" fillId="0" borderId="0" xfId="0" applyFont="1" applyAlignment="1">
      <alignment horizontal="left"/>
    </xf>
    <xf numFmtId="3" fontId="2" fillId="7" borderId="31" xfId="1" applyNumberFormat="1" applyFont="1" applyFill="1" applyBorder="1" applyAlignment="1" applyProtection="1">
      <alignment horizontal="center" vertical="center" wrapText="1"/>
    </xf>
    <xf numFmtId="0" fontId="27" fillId="8" borderId="0" xfId="0" applyFont="1" applyFill="1" applyAlignment="1">
      <alignment vertical="center"/>
    </xf>
    <xf numFmtId="0" fontId="9" fillId="4" borderId="0" xfId="0" applyFont="1" applyFill="1" applyAlignment="1">
      <alignment horizontal="left" vertical="center"/>
    </xf>
    <xf numFmtId="0" fontId="2" fillId="0" borderId="0" xfId="0" applyFont="1"/>
    <xf numFmtId="0" fontId="40" fillId="10" borderId="0" xfId="0" applyFont="1" applyFill="1" applyAlignment="1">
      <alignment vertical="center"/>
    </xf>
    <xf numFmtId="0" fontId="27" fillId="4" borderId="0" xfId="0" applyFont="1" applyFill="1"/>
    <xf numFmtId="4" fontId="5" fillId="4" borderId="32" xfId="0" applyNumberFormat="1" applyFont="1" applyFill="1" applyBorder="1"/>
    <xf numFmtId="4" fontId="5" fillId="4" borderId="33" xfId="0" applyNumberFormat="1" applyFont="1" applyFill="1" applyBorder="1"/>
    <xf numFmtId="4" fontId="8" fillId="4" borderId="22" xfId="0" applyNumberFormat="1" applyFont="1" applyFill="1" applyBorder="1"/>
    <xf numFmtId="3" fontId="16" fillId="5" borderId="34" xfId="0" applyNumberFormat="1" applyFont="1" applyFill="1" applyBorder="1" applyProtection="1">
      <protection locked="0"/>
    </xf>
    <xf numFmtId="3" fontId="16" fillId="5" borderId="35" xfId="0" applyNumberFormat="1" applyFont="1" applyFill="1" applyBorder="1" applyProtection="1">
      <protection locked="0"/>
    </xf>
    <xf numFmtId="0" fontId="14" fillId="0" borderId="0" xfId="0" applyFont="1" applyAlignment="1">
      <alignment vertical="center"/>
    </xf>
    <xf numFmtId="3" fontId="29" fillId="7" borderId="41" xfId="1" applyNumberFormat="1" applyFont="1" applyFill="1" applyBorder="1" applyAlignment="1" applyProtection="1">
      <alignment horizontal="center" vertical="center" wrapText="1"/>
    </xf>
    <xf numFmtId="3" fontId="29" fillId="7" borderId="42" xfId="1" applyNumberFormat="1" applyFont="1" applyFill="1" applyBorder="1" applyAlignment="1" applyProtection="1">
      <alignment horizontal="center" vertical="center" wrapText="1"/>
    </xf>
    <xf numFmtId="4" fontId="8" fillId="4" borderId="16" xfId="0" applyNumberFormat="1" applyFont="1" applyFill="1" applyBorder="1"/>
    <xf numFmtId="38" fontId="5" fillId="5" borderId="3" xfId="1" applyNumberFormat="1" applyFont="1" applyFill="1" applyBorder="1" applyAlignment="1" applyProtection="1">
      <alignment vertical="top"/>
      <protection locked="0"/>
    </xf>
    <xf numFmtId="38" fontId="5" fillId="5" borderId="5" xfId="1" applyNumberFormat="1" applyFont="1" applyFill="1" applyBorder="1" applyAlignment="1" applyProtection="1">
      <alignment vertical="top"/>
      <protection locked="0"/>
    </xf>
    <xf numFmtId="38" fontId="8" fillId="4" borderId="17" xfId="1" applyNumberFormat="1" applyFont="1" applyFill="1" applyBorder="1" applyAlignment="1" applyProtection="1">
      <alignment horizontal="center"/>
    </xf>
    <xf numFmtId="38" fontId="8" fillId="4" borderId="19" xfId="1" applyNumberFormat="1" applyFont="1" applyFill="1" applyBorder="1" applyAlignment="1" applyProtection="1">
      <alignment horizontal="center"/>
    </xf>
    <xf numFmtId="38" fontId="8" fillId="4" borderId="27" xfId="1" applyNumberFormat="1" applyFont="1" applyFill="1" applyBorder="1" applyAlignment="1" applyProtection="1">
      <alignment horizontal="center"/>
    </xf>
    <xf numFmtId="3" fontId="2" fillId="7" borderId="5" xfId="1" applyNumberFormat="1" applyFont="1" applyFill="1" applyBorder="1" applyAlignment="1" applyProtection="1">
      <alignment horizontal="center" vertical="center" wrapText="1"/>
    </xf>
    <xf numFmtId="3" fontId="29" fillId="7" borderId="37" xfId="1" applyNumberFormat="1" applyFont="1" applyFill="1" applyBorder="1" applyAlignment="1" applyProtection="1">
      <alignment horizontal="center" vertical="center" wrapText="1"/>
    </xf>
    <xf numFmtId="14" fontId="2" fillId="7" borderId="3" xfId="0" applyNumberFormat="1" applyFont="1" applyFill="1" applyBorder="1" applyAlignment="1">
      <alignment horizontal="left" vertical="center" wrapText="1"/>
    </xf>
    <xf numFmtId="3" fontId="26" fillId="0" borderId="0" xfId="1" applyNumberFormat="1" applyFont="1" applyFill="1" applyBorder="1" applyAlignment="1" applyProtection="1">
      <alignment horizontal="center" vertical="center" wrapText="1"/>
    </xf>
    <xf numFmtId="0" fontId="28" fillId="9" borderId="27" xfId="0" applyFont="1" applyFill="1" applyBorder="1" applyAlignment="1">
      <alignment horizontal="center" vertical="center" wrapText="1"/>
    </xf>
    <xf numFmtId="0" fontId="28" fillId="9" borderId="20" xfId="0" applyFont="1" applyFill="1" applyBorder="1" applyAlignment="1">
      <alignment horizontal="center" vertical="center" wrapText="1"/>
    </xf>
    <xf numFmtId="0" fontId="28" fillId="9" borderId="21" xfId="0" applyFont="1" applyFill="1" applyBorder="1" applyAlignment="1">
      <alignment horizontal="center" vertical="center" wrapText="1"/>
    </xf>
    <xf numFmtId="0" fontId="28" fillId="9" borderId="30" xfId="0" applyFont="1" applyFill="1" applyBorder="1" applyAlignment="1">
      <alignment horizontal="center" vertical="center" wrapText="1"/>
    </xf>
    <xf numFmtId="0" fontId="2" fillId="7" borderId="36" xfId="0" applyFont="1" applyFill="1" applyBorder="1" applyAlignment="1">
      <alignment horizontal="center" vertical="center" wrapText="1"/>
    </xf>
    <xf numFmtId="0" fontId="2" fillId="7" borderId="3" xfId="0" applyFont="1" applyFill="1" applyBorder="1" applyAlignment="1">
      <alignment horizontal="left" vertical="center" wrapText="1"/>
    </xf>
    <xf numFmtId="0" fontId="2" fillId="7" borderId="3" xfId="0" applyFont="1" applyFill="1" applyBorder="1" applyAlignment="1">
      <alignment horizontal="center" vertical="center" wrapText="1"/>
    </xf>
    <xf numFmtId="0" fontId="2" fillId="7" borderId="3" xfId="0" applyFont="1" applyFill="1" applyBorder="1" applyAlignment="1">
      <alignment horizontal="left" vertical="center"/>
    </xf>
    <xf numFmtId="0" fontId="2" fillId="7" borderId="3" xfId="0" applyFont="1" applyFill="1" applyBorder="1" applyAlignment="1">
      <alignment horizontal="center" vertical="center"/>
    </xf>
    <xf numFmtId="3" fontId="2" fillId="7" borderId="36" xfId="1" applyNumberFormat="1" applyFont="1" applyFill="1" applyBorder="1" applyAlignment="1" applyProtection="1">
      <alignment horizontal="center" vertical="center" wrapText="1"/>
    </xf>
    <xf numFmtId="3" fontId="2" fillId="7" borderId="3" xfId="1" applyNumberFormat="1" applyFont="1" applyFill="1" applyBorder="1" applyAlignment="1" applyProtection="1">
      <alignment horizontal="center" vertical="center" wrapText="1"/>
    </xf>
    <xf numFmtId="3" fontId="2" fillId="7" borderId="3" xfId="1" applyNumberFormat="1" applyFont="1" applyFill="1" applyBorder="1" applyAlignment="1" applyProtection="1">
      <alignment horizontal="left" vertical="center" wrapText="1"/>
    </xf>
    <xf numFmtId="3" fontId="2" fillId="7" borderId="12" xfId="1" applyNumberFormat="1" applyFont="1" applyFill="1" applyBorder="1" applyAlignment="1" applyProtection="1">
      <alignment horizontal="left" vertical="center" wrapText="1"/>
    </xf>
    <xf numFmtId="3" fontId="2" fillId="7" borderId="10" xfId="1" applyNumberFormat="1" applyFont="1" applyFill="1" applyBorder="1" applyAlignment="1" applyProtection="1">
      <alignment horizontal="center" vertical="center" wrapText="1"/>
    </xf>
    <xf numFmtId="3" fontId="2" fillId="7" borderId="5" xfId="1" applyNumberFormat="1" applyFont="1" applyFill="1" applyBorder="1" applyAlignment="1" applyProtection="1">
      <alignment horizontal="left" vertical="center" wrapText="1"/>
    </xf>
    <xf numFmtId="3" fontId="2" fillId="7" borderId="1" xfId="1" applyNumberFormat="1" applyFont="1" applyFill="1" applyBorder="1" applyAlignment="1" applyProtection="1">
      <alignment horizontal="left" vertical="center" wrapText="1"/>
    </xf>
    <xf numFmtId="3" fontId="2" fillId="7" borderId="33" xfId="1" applyNumberFormat="1" applyFont="1" applyFill="1" applyBorder="1" applyAlignment="1" applyProtection="1">
      <alignment horizontal="center" vertical="center" wrapText="1"/>
    </xf>
    <xf numFmtId="3" fontId="2" fillId="7" borderId="6" xfId="1" applyNumberFormat="1" applyFont="1" applyFill="1" applyBorder="1" applyAlignment="1" applyProtection="1">
      <alignment horizontal="center" vertical="center" wrapText="1"/>
    </xf>
    <xf numFmtId="3" fontId="2" fillId="7" borderId="28" xfId="1" applyNumberFormat="1" applyFont="1" applyFill="1" applyBorder="1" applyAlignment="1" applyProtection="1">
      <alignment horizontal="center" vertical="center" wrapText="1"/>
    </xf>
    <xf numFmtId="0" fontId="2" fillId="7" borderId="37"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37" xfId="0" applyFont="1" applyFill="1" applyBorder="1" applyAlignment="1">
      <alignment horizontal="left" vertical="center" wrapText="1"/>
    </xf>
    <xf numFmtId="0" fontId="38" fillId="11" borderId="12" xfId="0" applyFont="1" applyFill="1" applyBorder="1" applyAlignment="1" applyProtection="1">
      <alignment horizontal="left" vertical="center"/>
      <protection locked="0"/>
    </xf>
    <xf numFmtId="3" fontId="26" fillId="0" borderId="0" xfId="1" applyNumberFormat="1" applyFont="1" applyFill="1" applyBorder="1" applyAlignment="1" applyProtection="1">
      <alignment horizontal="center" vertical="center" wrapText="1"/>
    </xf>
    <xf numFmtId="0" fontId="28" fillId="9" borderId="27" xfId="0" applyFont="1" applyFill="1" applyBorder="1" applyAlignment="1">
      <alignment horizontal="center" vertical="center" wrapText="1"/>
    </xf>
    <xf numFmtId="0" fontId="28" fillId="9" borderId="20" xfId="0" applyFont="1" applyFill="1" applyBorder="1" applyAlignment="1">
      <alignment horizontal="center" vertical="center" wrapText="1"/>
    </xf>
    <xf numFmtId="0" fontId="28" fillId="9" borderId="21" xfId="0" applyFont="1" applyFill="1" applyBorder="1" applyAlignment="1">
      <alignment horizontal="center" vertical="center" wrapText="1"/>
    </xf>
    <xf numFmtId="0" fontId="16" fillId="4" borderId="6" xfId="0" applyFont="1" applyFill="1" applyBorder="1" applyAlignment="1">
      <alignment vertical="top" wrapText="1"/>
    </xf>
    <xf numFmtId="0" fontId="16" fillId="4" borderId="7" xfId="0" applyFont="1" applyFill="1" applyBorder="1" applyAlignment="1">
      <alignment vertical="top" wrapText="1"/>
    </xf>
    <xf numFmtId="0" fontId="32" fillId="7" borderId="0" xfId="0" applyFont="1" applyFill="1" applyAlignment="1">
      <alignment horizontal="left" vertical="top" wrapText="1"/>
    </xf>
    <xf numFmtId="0" fontId="9" fillId="4" borderId="12" xfId="0" applyFont="1" applyFill="1" applyBorder="1" applyAlignment="1">
      <alignment horizontal="left" vertical="center"/>
    </xf>
    <xf numFmtId="0" fontId="35" fillId="9" borderId="17" xfId="0" applyFont="1" applyFill="1" applyBorder="1" applyAlignment="1">
      <alignment horizontal="center" vertical="center"/>
    </xf>
    <xf numFmtId="0" fontId="35" fillId="9" borderId="20" xfId="0" applyFont="1" applyFill="1" applyBorder="1" applyAlignment="1">
      <alignment horizontal="center" vertical="center"/>
    </xf>
    <xf numFmtId="0" fontId="35" fillId="9" borderId="21" xfId="0" applyFont="1" applyFill="1" applyBorder="1" applyAlignment="1">
      <alignment horizontal="center" vertical="center"/>
    </xf>
    <xf numFmtId="0" fontId="30" fillId="9" borderId="17" xfId="0" applyFont="1" applyFill="1" applyBorder="1" applyAlignment="1">
      <alignment horizontal="center" vertical="center" wrapText="1"/>
    </xf>
    <xf numFmtId="0" fontId="30" fillId="9" borderId="20" xfId="0" applyFont="1" applyFill="1" applyBorder="1" applyAlignment="1">
      <alignment horizontal="center" vertical="center" wrapText="1"/>
    </xf>
    <xf numFmtId="0" fontId="30" fillId="9" borderId="21" xfId="0" applyFont="1" applyFill="1" applyBorder="1" applyAlignment="1">
      <alignment horizontal="center" vertical="center" wrapText="1"/>
    </xf>
    <xf numFmtId="0" fontId="28" fillId="9" borderId="30" xfId="0" applyFont="1" applyFill="1" applyBorder="1" applyAlignment="1">
      <alignment horizontal="center" vertical="center" wrapText="1"/>
    </xf>
    <xf numFmtId="0" fontId="16" fillId="4" borderId="23" xfId="0" applyFont="1" applyFill="1" applyBorder="1" applyAlignment="1">
      <alignment vertical="top" wrapText="1"/>
    </xf>
    <xf numFmtId="0" fontId="16" fillId="4" borderId="39" xfId="0" applyFont="1" applyFill="1" applyBorder="1" applyAlignment="1">
      <alignment vertical="top" wrapText="1"/>
    </xf>
    <xf numFmtId="0" fontId="30" fillId="9" borderId="38" xfId="0" applyFont="1" applyFill="1" applyBorder="1" applyAlignment="1">
      <alignment horizontal="center" vertical="center" wrapText="1"/>
    </xf>
    <xf numFmtId="0" fontId="30" fillId="9" borderId="0" xfId="0" applyFont="1" applyFill="1" applyAlignment="1">
      <alignment horizontal="center" vertical="center" wrapText="1"/>
    </xf>
    <xf numFmtId="0" fontId="35" fillId="9" borderId="22" xfId="0" applyFont="1" applyFill="1" applyBorder="1" applyAlignment="1">
      <alignment horizontal="center" vertical="center" wrapText="1"/>
    </xf>
    <xf numFmtId="0" fontId="35" fillId="9" borderId="18" xfId="0" applyFont="1" applyFill="1" applyBorder="1" applyAlignment="1">
      <alignment horizontal="center" vertical="center" wrapText="1"/>
    </xf>
    <xf numFmtId="0" fontId="35" fillId="9" borderId="19" xfId="0" applyFont="1" applyFill="1" applyBorder="1" applyAlignment="1">
      <alignment horizontal="center" vertical="center" wrapText="1"/>
    </xf>
    <xf numFmtId="0" fontId="8" fillId="3" borderId="6" xfId="0" applyFont="1" applyFill="1" applyBorder="1" applyAlignment="1">
      <alignment horizontal="left"/>
    </xf>
    <xf numFmtId="0" fontId="8" fillId="3" borderId="7" xfId="0" applyFont="1" applyFill="1" applyBorder="1" applyAlignment="1">
      <alignment horizontal="left"/>
    </xf>
  </cellXfs>
  <cellStyles count="13">
    <cellStyle name="Comma" xfId="1" builtinId="3"/>
    <cellStyle name="Comma 2" xfId="2" xr:uid="{00000000-0005-0000-0000-000001000000}"/>
    <cellStyle name="Comma 3" xfId="7" xr:uid="{00000000-0005-0000-0000-000002000000}"/>
    <cellStyle name="Currency 2" xfId="8" xr:uid="{00000000-0005-0000-0000-000004000000}"/>
    <cellStyle name="Normal" xfId="0" builtinId="0"/>
    <cellStyle name="Normal 2" xfId="10" xr:uid="{00000000-0005-0000-0000-000006000000}"/>
    <cellStyle name="Normal 3" xfId="6" xr:uid="{00000000-0005-0000-0000-000007000000}"/>
    <cellStyle name="Normal 4" xfId="11" xr:uid="{EE612C2B-3F54-43B8-BDAD-D07E1567FEE1}"/>
    <cellStyle name="Normal 5" xfId="12" xr:uid="{F8968478-67B6-49B8-A2EC-F73A6C97A5D5}"/>
    <cellStyle name="Normal 7" xfId="4" xr:uid="{00000000-0005-0000-0000-000008000000}"/>
    <cellStyle name="Normal 8" xfId="5" xr:uid="{00000000-0005-0000-0000-000009000000}"/>
    <cellStyle name="Percent" xfId="3" builtinId="5"/>
    <cellStyle name="Percent 2" xfId="9" xr:uid="{00000000-0005-0000-0000-00000B000000}"/>
  </cellStyles>
  <dxfs count="4">
    <dxf>
      <font>
        <b val="0"/>
        <i/>
        <strike/>
      </font>
      <fill>
        <patternFill>
          <bgColor theme="0" tint="-0.14996795556505021"/>
        </patternFill>
      </fill>
    </dxf>
    <dxf>
      <font>
        <b val="0"/>
        <i/>
        <strike/>
      </font>
      <fill>
        <patternFill>
          <bgColor theme="0" tint="-0.14996795556505021"/>
        </patternFill>
      </fill>
    </dxf>
    <dxf>
      <font>
        <b val="0"/>
        <i/>
        <strike/>
      </font>
    </dxf>
    <dxf>
      <font>
        <b val="0"/>
        <i/>
        <strike/>
      </font>
    </dxf>
  </dxfs>
  <tableStyles count="0" defaultTableStyle="TableStyleMedium2" defaultPivotStyle="PivotStyleLight16"/>
  <colors>
    <mruColors>
      <color rgb="FF31869B"/>
      <color rgb="FFFFFF99"/>
      <color rgb="FFE3DAC9"/>
      <color rgb="FFFFFFA7"/>
      <color rgb="FF71CD73"/>
      <color rgb="FFAFDC7E"/>
      <color rgb="FFDAEFC3"/>
      <color rgb="FFFF9797"/>
      <color rgb="FF43CEFF"/>
      <color rgb="FFFF5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211454</xdr:colOff>
      <xdr:row>10</xdr:row>
      <xdr:rowOff>57149</xdr:rowOff>
    </xdr:from>
    <xdr:to>
      <xdr:col>11</xdr:col>
      <xdr:colOff>588645</xdr:colOff>
      <xdr:row>43</xdr:row>
      <xdr:rowOff>150496</xdr:rowOff>
    </xdr:to>
    <xdr:sp macro="" textlink="">
      <xdr:nvSpPr>
        <xdr:cNvPr id="2" name="TextBox 1">
          <a:extLst>
            <a:ext uri="{FF2B5EF4-FFF2-40B4-BE49-F238E27FC236}">
              <a16:creationId xmlns:a16="http://schemas.microsoft.com/office/drawing/2014/main" id="{D75DF79E-D329-4A57-AE49-16E544151320}"/>
            </a:ext>
          </a:extLst>
        </xdr:cNvPr>
        <xdr:cNvSpPr txBox="1"/>
      </xdr:nvSpPr>
      <xdr:spPr>
        <a:xfrm>
          <a:off x="211454" y="2028824"/>
          <a:ext cx="8216266" cy="63798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FF0000"/>
              </a:solidFill>
              <a:effectLst/>
              <a:latin typeface="+mn-lt"/>
              <a:ea typeface="+mn-ea"/>
              <a:cs typeface="+mn-cs"/>
            </a:rPr>
            <a:t>Instruction</a:t>
          </a:r>
          <a:r>
            <a:rPr lang="en-US" sz="2400" b="1" baseline="0">
              <a:solidFill>
                <a:srgbClr val="FF0000"/>
              </a:solidFill>
              <a:effectLst/>
              <a:latin typeface="+mn-lt"/>
              <a:ea typeface="+mn-ea"/>
              <a:cs typeface="+mn-cs"/>
            </a:rPr>
            <a:t>s for completing Attachment C1</a:t>
          </a:r>
          <a:endParaRPr lang="en-US" sz="2400">
            <a:solidFill>
              <a:srgbClr val="FF0000"/>
            </a:solidFill>
            <a:effectLst/>
          </a:endParaRPr>
        </a:p>
        <a:p>
          <a:r>
            <a:rPr lang="en-US" sz="1100" baseline="0">
              <a:solidFill>
                <a:srgbClr val="FF0000"/>
              </a:solidFill>
            </a:rPr>
            <a:t>1) All yellow cells must be filled by Proposer. Failure to provide required information may result in rejection of the Proposal as non-responsive.</a:t>
          </a:r>
        </a:p>
        <a:p>
          <a:endParaRPr lang="en-US" sz="1100" baseline="0"/>
        </a:p>
        <a:p>
          <a:r>
            <a:rPr lang="en-US" sz="1100" b="1" baseline="0"/>
            <a:t>General instructions:</a:t>
          </a:r>
          <a:endParaRPr lang="en-US" sz="1100" baseline="0"/>
        </a:p>
        <a:p>
          <a:r>
            <a:rPr lang="en-US" sz="1100" baseline="0"/>
            <a:t> 1) Complete one Attachment C1 for each region for which your are submitting a proposal.</a:t>
          </a:r>
          <a:endParaRPr lang="en-US" sz="1100" baseline="0">
            <a:solidFill>
              <a:srgbClr val="FF0000"/>
            </a:solidFill>
          </a:endParaRPr>
        </a:p>
        <a:p>
          <a:r>
            <a:rPr lang="en-US" sz="1100" baseline="0"/>
            <a:t> 2) Fill in ALL yellow cells.</a:t>
          </a:r>
        </a:p>
        <a:p>
          <a:r>
            <a:rPr lang="en-US" sz="1100" baseline="0"/>
            <a:t> 3) Do NOT alter gray cells. </a:t>
          </a:r>
        </a:p>
        <a:p>
          <a:r>
            <a:rPr lang="en-US" sz="1100" baseline="0"/>
            <a:t> 4) Instructions and notes for each worksheet are shown at the top of the worksheet.</a:t>
          </a:r>
        </a:p>
        <a:p>
          <a:r>
            <a:rPr lang="en-US" sz="1100" baseline="0"/>
            <a:t> </a:t>
          </a:r>
        </a:p>
        <a:p>
          <a:r>
            <a:rPr lang="en-US" sz="1100" b="1" baseline="0"/>
            <a:t>Steps for completing Attachment C1:</a:t>
          </a:r>
          <a:endParaRPr lang="en-US" sz="1100" baseline="0"/>
        </a:p>
        <a:p>
          <a:r>
            <a:rPr lang="en-US" sz="1100" baseline="0"/>
            <a:t>   1) Review the information provided in the Site Data worksheet and Existing Generator Details worksheet to inform your Proposal.</a:t>
          </a:r>
        </a:p>
        <a:p>
          <a:r>
            <a:rPr lang="en-US" sz="1100" baseline="0"/>
            <a:t>   2) Complete ALL required information in the System Specification PV-Only worksheet and System Specification PV+BESS worksheet as indicated by the yellow cells.</a:t>
          </a:r>
        </a:p>
        <a:p>
          <a:endParaRPr lang="en-US" sz="1100" baseline="0"/>
        </a:p>
        <a:p>
          <a:r>
            <a:rPr lang="en-US" sz="1100" b="1" baseline="0"/>
            <a:t>Questions regarding completing Attachment C1, the Project, or the RFP:</a:t>
          </a:r>
        </a:p>
        <a:p>
          <a:r>
            <a:rPr lang="en-US" sz="1100">
              <a:solidFill>
                <a:schemeClr val="dk1"/>
              </a:solidFill>
              <a:effectLst/>
              <a:latin typeface="+mn-lt"/>
              <a:ea typeface="+mn-ea"/>
              <a:cs typeface="+mn-cs"/>
            </a:rPr>
            <a:t>Questions concerning how to fill out Attachment C1 or those that pertain generally to the Project, RFP, or Proposal must be emailed to the address specified in the RFP, BEFORE the due date and time for RFP questions submission. Questions submitted after the published due date and time may not be answered, however, if at any time you find some part of the spreadsheet is not working properly please notify the Judicial Council through the channels outlined in the RFP. The spreadsheet is locked. Attempts to unlock the spreadsheet or modify its functions are grounds for disqualification of the Proposer.</a:t>
          </a:r>
        </a:p>
        <a:p>
          <a:endParaRPr lang="en-US" sz="1100">
            <a:solidFill>
              <a:schemeClr val="dk1"/>
            </a:solidFill>
            <a:effectLst/>
            <a:latin typeface="+mn-lt"/>
            <a:ea typeface="+mn-ea"/>
            <a:cs typeface="+mn-cs"/>
          </a:endParaRPr>
        </a:p>
      </xdr:txBody>
    </xdr:sp>
    <xdr:clientData/>
  </xdr:twoCellAnchor>
  <xdr:twoCellAnchor editAs="oneCell">
    <xdr:from>
      <xdr:col>1</xdr:col>
      <xdr:colOff>26670</xdr:colOff>
      <xdr:row>0</xdr:row>
      <xdr:rowOff>57150</xdr:rowOff>
    </xdr:from>
    <xdr:to>
      <xdr:col>2</xdr:col>
      <xdr:colOff>314100</xdr:colOff>
      <xdr:row>5</xdr:row>
      <xdr:rowOff>131445</xdr:rowOff>
    </xdr:to>
    <xdr:pic>
      <xdr:nvPicPr>
        <xdr:cNvPr id="3" name="Picture 2">
          <a:extLst>
            <a:ext uri="{FF2B5EF4-FFF2-40B4-BE49-F238E27FC236}">
              <a16:creationId xmlns:a16="http://schemas.microsoft.com/office/drawing/2014/main" id="{46BC9325-031E-4719-A2B9-DD38416984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57150"/>
          <a:ext cx="1087530" cy="10934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8190B-EED6-4C1D-9624-A2F949B1E349}">
  <sheetPr>
    <pageSetUpPr fitToPage="1"/>
  </sheetPr>
  <dimension ref="B2:H12"/>
  <sheetViews>
    <sheetView showGridLines="0" tabSelected="1" workbookViewId="0">
      <selection activeCell="C10" sqref="C10:E10"/>
    </sheetView>
  </sheetViews>
  <sheetFormatPr defaultColWidth="8.6640625" defaultRowHeight="15" x14ac:dyDescent="0.2"/>
  <cols>
    <col min="1" max="1" width="3.21875" customWidth="1"/>
    <col min="2" max="2" width="9.44140625" customWidth="1"/>
    <col min="3" max="3" width="11.77734375" customWidth="1"/>
  </cols>
  <sheetData>
    <row r="2" spans="2:8" ht="15.75" x14ac:dyDescent="0.25">
      <c r="B2" s="25"/>
    </row>
    <row r="3" spans="2:8" ht="20.25" x14ac:dyDescent="0.3">
      <c r="E3" s="117" t="s">
        <v>0</v>
      </c>
      <c r="F3" s="117"/>
      <c r="G3" s="117"/>
      <c r="H3" s="117"/>
    </row>
    <row r="7" spans="2:8" ht="15.75" x14ac:dyDescent="0.25">
      <c r="B7" s="25" t="s">
        <v>1</v>
      </c>
    </row>
    <row r="8" spans="2:8" ht="15.75" x14ac:dyDescent="0.25">
      <c r="B8" s="25"/>
    </row>
    <row r="9" spans="2:8" ht="15.75" x14ac:dyDescent="0.25">
      <c r="B9" s="25" t="s">
        <v>2</v>
      </c>
      <c r="C9" s="25" t="s">
        <v>3</v>
      </c>
    </row>
    <row r="10" spans="2:8" ht="15.75" x14ac:dyDescent="0.25">
      <c r="B10" s="25" t="s">
        <v>4</v>
      </c>
      <c r="C10" s="167"/>
      <c r="D10" s="167"/>
      <c r="E10" s="167"/>
    </row>
    <row r="12" spans="2:8" ht="15.75" x14ac:dyDescent="0.25">
      <c r="B12" s="25"/>
    </row>
  </sheetData>
  <sheetProtection algorithmName="SHA-512" hashValue="Qjpv2nVTsG2c8xoVx4VgpW0ezf8ShmBw2mcl5QTFB3Dtlz4JytTc604Yu8zlj7E4SwtjAdpGxMOpFWJZFShnyQ==" saltValue="3wNzSnl/oD6DQuEHgsSncA==" spinCount="100000" sheet="1" objects="1" formatColumns="0" formatRows="0"/>
  <mergeCells count="1">
    <mergeCell ref="C10:E10"/>
  </mergeCells>
  <pageMargins left="0.7" right="0.7" top="0.75" bottom="0.75" header="0.3" footer="0.3"/>
  <pageSetup scale="80" orientation="landscape" r:id="rId1"/>
  <headerFooter>
    <oddFooter>&amp;L&amp;K000000&amp;D&amp;R&amp;10&amp;K000000&amp;A |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G41"/>
  <sheetViews>
    <sheetView showGridLines="0" zoomScaleNormal="100" workbookViewId="0">
      <pane xSplit="3" ySplit="6" topLeftCell="D7" activePane="bottomRight" state="frozen"/>
      <selection pane="topRight" activeCell="D1" sqref="D1"/>
      <selection pane="bottomLeft" activeCell="A6" sqref="A6"/>
      <selection pane="bottomRight" activeCell="T8" sqref="T8"/>
    </sheetView>
  </sheetViews>
  <sheetFormatPr defaultColWidth="8.6640625" defaultRowHeight="15" x14ac:dyDescent="0.2"/>
  <cols>
    <col min="1" max="1" width="8.6640625" style="29" customWidth="1"/>
    <col min="2" max="2" width="29.77734375" style="34" bestFit="1" customWidth="1"/>
    <col min="3" max="3" width="5.88671875" style="34" bestFit="1" customWidth="1"/>
    <col min="4" max="4" width="42.6640625" style="34" customWidth="1"/>
    <col min="5" max="5" width="21.77734375" style="34" customWidth="1"/>
    <col min="6" max="6" width="15.21875" style="34" customWidth="1"/>
    <col min="7" max="7" width="20.109375" style="29" customWidth="1"/>
    <col min="8" max="8" width="23.77734375" style="29" customWidth="1"/>
    <col min="9" max="9" width="19.21875" style="29" customWidth="1"/>
    <col min="10" max="10" width="14.6640625" style="29" customWidth="1"/>
    <col min="11" max="13" width="14.5546875" style="29" customWidth="1"/>
    <col min="14" max="14" width="10.5546875" style="29" customWidth="1"/>
    <col min="15" max="15" width="18.33203125" style="29" customWidth="1"/>
    <col min="16" max="16" width="25.77734375" style="29" bestFit="1" customWidth="1"/>
    <col min="17" max="17" width="45" style="29" customWidth="1"/>
    <col min="18" max="19" width="8.109375" style="29" customWidth="1"/>
    <col min="20" max="20" width="15.21875" style="29" customWidth="1"/>
    <col min="21" max="21" width="23" style="29" customWidth="1"/>
    <col min="22" max="25" width="8.6640625" style="29" customWidth="1"/>
    <col min="26" max="26" width="8.6640625" style="29"/>
    <col min="27" max="27" width="8.6640625" style="29" hidden="1" customWidth="1"/>
    <col min="28" max="16384" width="8.6640625" style="29"/>
  </cols>
  <sheetData>
    <row r="1" spans="1:33" ht="28.5" x14ac:dyDescent="0.2">
      <c r="A1" s="131" t="s">
        <v>5</v>
      </c>
    </row>
    <row r="2" spans="1:33" ht="21" x14ac:dyDescent="0.2">
      <c r="A2" s="30" t="s">
        <v>1</v>
      </c>
      <c r="B2" s="31"/>
      <c r="C2" s="31"/>
      <c r="D2" s="31"/>
      <c r="E2" s="31"/>
      <c r="F2" s="31"/>
      <c r="G2" s="53"/>
      <c r="H2" s="32"/>
      <c r="I2" s="33"/>
      <c r="J2" s="33"/>
      <c r="K2" s="33"/>
      <c r="L2" s="33"/>
      <c r="M2" s="33"/>
      <c r="N2" s="33"/>
      <c r="O2" s="33"/>
      <c r="P2" s="33"/>
      <c r="Q2" s="33"/>
      <c r="R2" s="33"/>
      <c r="S2" s="33"/>
      <c r="T2" s="53"/>
      <c r="U2" s="53"/>
      <c r="V2" s="53"/>
      <c r="W2" s="53"/>
      <c r="X2" s="53"/>
      <c r="Y2" s="53"/>
      <c r="Z2" s="53"/>
      <c r="AA2" s="53"/>
      <c r="AB2" s="35"/>
      <c r="AC2" s="53"/>
      <c r="AD2" s="53"/>
      <c r="AE2" s="53"/>
      <c r="AF2" s="53"/>
      <c r="AG2" s="53"/>
    </row>
    <row r="3" spans="1:33" ht="15.75" x14ac:dyDescent="0.2">
      <c r="A3" s="101" t="s">
        <v>2</v>
      </c>
      <c r="B3" s="102" t="str">
        <f>Instructions!$C$9</f>
        <v>BANCRO</v>
      </c>
      <c r="C3" s="27"/>
      <c r="D3" s="27"/>
      <c r="E3" s="27"/>
      <c r="F3" s="27"/>
      <c r="G3" s="28"/>
      <c r="H3" s="28"/>
      <c r="I3" s="28"/>
      <c r="J3" s="28"/>
      <c r="K3" s="28"/>
      <c r="L3" s="28"/>
      <c r="M3" s="28"/>
      <c r="N3" s="28"/>
      <c r="O3" s="28"/>
      <c r="P3" s="28"/>
      <c r="Q3" s="28"/>
      <c r="R3" s="28"/>
      <c r="S3" s="28"/>
      <c r="T3" s="28"/>
      <c r="U3" s="28"/>
      <c r="V3" s="28"/>
      <c r="W3" s="28"/>
      <c r="X3" s="28"/>
      <c r="Y3" s="28"/>
      <c r="Z3" s="28"/>
      <c r="AA3" s="28"/>
      <c r="AB3" s="35"/>
      <c r="AC3" s="28"/>
      <c r="AD3" s="28"/>
      <c r="AE3" s="28"/>
      <c r="AF3" s="28"/>
      <c r="AG3" s="28"/>
    </row>
    <row r="4" spans="1:33" ht="16.5" thickBot="1" x14ac:dyDescent="0.25">
      <c r="A4" s="101" t="s">
        <v>4</v>
      </c>
      <c r="B4" s="122">
        <f>Instructions!$C$10</f>
        <v>0</v>
      </c>
      <c r="D4" s="27"/>
      <c r="E4" s="27"/>
      <c r="F4" s="27"/>
      <c r="G4" s="28"/>
      <c r="H4" s="28"/>
      <c r="I4" s="28"/>
      <c r="J4" s="28"/>
      <c r="K4" s="28"/>
      <c r="L4" s="28"/>
      <c r="M4" s="28"/>
      <c r="N4" s="28"/>
      <c r="O4" s="28"/>
      <c r="P4" s="28"/>
      <c r="Q4" s="28"/>
      <c r="R4" s="28"/>
      <c r="S4" s="28"/>
      <c r="T4" s="28"/>
      <c r="U4" s="28"/>
      <c r="V4" s="28"/>
      <c r="W4" s="28"/>
      <c r="X4" s="28"/>
      <c r="Y4" s="28"/>
      <c r="Z4" s="28"/>
      <c r="AA4" s="28"/>
      <c r="AB4" s="35"/>
      <c r="AC4" s="28"/>
      <c r="AD4" s="28"/>
      <c r="AE4" s="28"/>
      <c r="AF4" s="28"/>
      <c r="AG4" s="28"/>
    </row>
    <row r="5" spans="1:33" ht="15.75" thickBot="1" x14ac:dyDescent="0.25">
      <c r="M5" s="45" t="s">
        <v>6</v>
      </c>
      <c r="U5" s="42" t="s">
        <v>7</v>
      </c>
      <c r="V5" s="169" t="s">
        <v>8</v>
      </c>
      <c r="W5" s="170"/>
      <c r="X5" s="170"/>
      <c r="Y5" s="170"/>
      <c r="Z5" s="171"/>
      <c r="AB5" s="35"/>
    </row>
    <row r="6" spans="1:33" s="35" customFormat="1" ht="60.75" thickBot="1" x14ac:dyDescent="0.25">
      <c r="A6" s="42" t="s">
        <v>9</v>
      </c>
      <c r="B6" s="65" t="s">
        <v>10</v>
      </c>
      <c r="C6" s="65" t="s">
        <v>11</v>
      </c>
      <c r="D6" s="65" t="s">
        <v>12</v>
      </c>
      <c r="E6" s="65" t="s">
        <v>13</v>
      </c>
      <c r="F6" s="65" t="s">
        <v>14</v>
      </c>
      <c r="G6" s="65" t="s">
        <v>15</v>
      </c>
      <c r="H6" s="65" t="s">
        <v>16</v>
      </c>
      <c r="I6" s="65" t="s">
        <v>17</v>
      </c>
      <c r="J6" s="47" t="s">
        <v>18</v>
      </c>
      <c r="K6" s="147" t="s">
        <v>19</v>
      </c>
      <c r="L6" s="65" t="s">
        <v>20</v>
      </c>
      <c r="M6" s="146" t="s">
        <v>21</v>
      </c>
      <c r="N6" s="42" t="s">
        <v>22</v>
      </c>
      <c r="O6" s="65" t="s">
        <v>23</v>
      </c>
      <c r="P6" s="65" t="s">
        <v>24</v>
      </c>
      <c r="Q6" s="145" t="s">
        <v>25</v>
      </c>
      <c r="R6" s="45" t="s">
        <v>26</v>
      </c>
      <c r="S6" s="45" t="s">
        <v>27</v>
      </c>
      <c r="T6" s="42" t="s">
        <v>28</v>
      </c>
      <c r="U6" s="147" t="s">
        <v>29</v>
      </c>
      <c r="V6" s="65" t="s">
        <v>30</v>
      </c>
      <c r="W6" s="144" t="s">
        <v>31</v>
      </c>
      <c r="X6" s="144" t="s">
        <v>32</v>
      </c>
      <c r="Y6" s="144" t="s">
        <v>33</v>
      </c>
      <c r="Z6" s="47" t="s">
        <v>34</v>
      </c>
      <c r="AA6" s="45" t="s">
        <v>35</v>
      </c>
    </row>
    <row r="7" spans="1:33" s="35" customFormat="1" ht="15" customHeight="1" x14ac:dyDescent="0.2">
      <c r="A7" s="148">
        <v>1</v>
      </c>
      <c r="B7" s="149" t="s">
        <v>36</v>
      </c>
      <c r="C7" s="150" t="s">
        <v>37</v>
      </c>
      <c r="D7" s="151" t="s">
        <v>38</v>
      </c>
      <c r="E7" s="152" t="s">
        <v>39</v>
      </c>
      <c r="F7" s="152">
        <v>4726262076</v>
      </c>
      <c r="G7" s="94">
        <v>1009904834</v>
      </c>
      <c r="H7" s="94" t="s">
        <v>40</v>
      </c>
      <c r="I7" s="95" t="s">
        <v>40</v>
      </c>
      <c r="J7" s="96" t="s">
        <v>41</v>
      </c>
      <c r="K7" s="97">
        <v>816392.40000000806</v>
      </c>
      <c r="L7" s="98">
        <f t="shared" ref="L7:L13" si="0">ROUND(0.9*K7,-3)</f>
        <v>735000</v>
      </c>
      <c r="M7" s="132">
        <v>210</v>
      </c>
      <c r="N7" s="153" t="s">
        <v>42</v>
      </c>
      <c r="O7" s="154">
        <v>52000</v>
      </c>
      <c r="P7" s="155" t="s">
        <v>43</v>
      </c>
      <c r="Q7" s="156" t="s">
        <v>44</v>
      </c>
      <c r="R7" s="120" t="s">
        <v>45</v>
      </c>
      <c r="S7" s="120">
        <v>20</v>
      </c>
      <c r="T7" s="153" t="s">
        <v>46</v>
      </c>
      <c r="U7" s="154" t="s">
        <v>47</v>
      </c>
      <c r="V7" s="98">
        <v>791.09999999999991</v>
      </c>
      <c r="W7" s="157">
        <v>828.54</v>
      </c>
      <c r="X7" s="157">
        <v>768.93534249999993</v>
      </c>
      <c r="Y7" s="157">
        <v>464</v>
      </c>
      <c r="Z7" s="141">
        <v>140</v>
      </c>
      <c r="AA7" s="120" t="s">
        <v>42</v>
      </c>
    </row>
    <row r="8" spans="1:33" s="35" customFormat="1" ht="15" customHeight="1" x14ac:dyDescent="0.2">
      <c r="A8" s="148">
        <f>A7+1</f>
        <v>2</v>
      </c>
      <c r="B8" s="149" t="s">
        <v>48</v>
      </c>
      <c r="C8" s="150" t="s">
        <v>49</v>
      </c>
      <c r="D8" s="151" t="s">
        <v>50</v>
      </c>
      <c r="E8" s="152" t="s">
        <v>51</v>
      </c>
      <c r="F8" s="150" t="s">
        <v>52</v>
      </c>
      <c r="G8" s="95" t="s">
        <v>53</v>
      </c>
      <c r="H8" s="95" t="s">
        <v>54</v>
      </c>
      <c r="I8" s="95" t="s">
        <v>54</v>
      </c>
      <c r="J8" s="99" t="s">
        <v>41</v>
      </c>
      <c r="K8" s="100">
        <v>750125.20000000065</v>
      </c>
      <c r="L8" s="81">
        <f t="shared" si="0"/>
        <v>675000</v>
      </c>
      <c r="M8" s="133">
        <v>315</v>
      </c>
      <c r="N8" s="118" t="s">
        <v>42</v>
      </c>
      <c r="O8" s="140">
        <v>0</v>
      </c>
      <c r="P8" s="158" t="s">
        <v>55</v>
      </c>
      <c r="Q8" s="159"/>
      <c r="R8" s="160" t="s">
        <v>45</v>
      </c>
      <c r="S8" s="160">
        <v>18</v>
      </c>
      <c r="T8" s="118" t="s">
        <v>46</v>
      </c>
      <c r="U8" s="154" t="s">
        <v>47</v>
      </c>
      <c r="V8" s="140">
        <v>100</v>
      </c>
      <c r="W8" s="161">
        <v>85.44</v>
      </c>
      <c r="X8" s="161">
        <v>77.420654999999996</v>
      </c>
      <c r="Y8" s="161">
        <v>696</v>
      </c>
      <c r="Z8" s="162">
        <v>210</v>
      </c>
      <c r="AA8" s="160" t="s">
        <v>42</v>
      </c>
    </row>
    <row r="9" spans="1:33" s="35" customFormat="1" ht="15" customHeight="1" x14ac:dyDescent="0.2">
      <c r="A9" s="148">
        <f t="shared" ref="A9:A13" si="1">A8+1</f>
        <v>3</v>
      </c>
      <c r="B9" s="149" t="s">
        <v>56</v>
      </c>
      <c r="C9" s="150" t="s">
        <v>57</v>
      </c>
      <c r="D9" s="151" t="s">
        <v>58</v>
      </c>
      <c r="E9" s="152" t="s">
        <v>59</v>
      </c>
      <c r="F9" s="150">
        <v>8451993330</v>
      </c>
      <c r="G9" s="95">
        <v>1010423032</v>
      </c>
      <c r="H9" s="95" t="s">
        <v>60</v>
      </c>
      <c r="I9" s="95" t="s">
        <v>61</v>
      </c>
      <c r="J9" s="99" t="s">
        <v>41</v>
      </c>
      <c r="K9" s="100">
        <v>833400.9015000012</v>
      </c>
      <c r="L9" s="81">
        <f t="shared" si="0"/>
        <v>750000</v>
      </c>
      <c r="M9" s="133">
        <v>315</v>
      </c>
      <c r="N9" s="118" t="s">
        <v>62</v>
      </c>
      <c r="O9" s="140" t="s">
        <v>63</v>
      </c>
      <c r="P9" s="158"/>
      <c r="Q9" s="159"/>
      <c r="R9" s="160" t="s">
        <v>45</v>
      </c>
      <c r="S9" s="160">
        <v>20</v>
      </c>
      <c r="T9" s="118" t="s">
        <v>46</v>
      </c>
      <c r="U9" s="154" t="s">
        <v>47</v>
      </c>
      <c r="V9" s="140">
        <v>550</v>
      </c>
      <c r="W9" s="161">
        <v>559.19999999999993</v>
      </c>
      <c r="X9" s="161">
        <v>506.71383750000001</v>
      </c>
      <c r="Y9" s="161">
        <v>696</v>
      </c>
      <c r="Z9" s="162">
        <v>210</v>
      </c>
      <c r="AA9" s="160" t="s">
        <v>42</v>
      </c>
    </row>
    <row r="10" spans="1:33" s="35" customFormat="1" ht="15" customHeight="1" x14ac:dyDescent="0.2">
      <c r="A10" s="148">
        <f t="shared" si="1"/>
        <v>4</v>
      </c>
      <c r="B10" s="149" t="s">
        <v>64</v>
      </c>
      <c r="C10" s="150" t="s">
        <v>65</v>
      </c>
      <c r="D10" s="151" t="s">
        <v>66</v>
      </c>
      <c r="E10" s="152" t="s">
        <v>59</v>
      </c>
      <c r="F10" s="150">
        <v>8403814112</v>
      </c>
      <c r="G10" s="95">
        <v>1009408792</v>
      </c>
      <c r="H10" s="95" t="s">
        <v>54</v>
      </c>
      <c r="I10" s="95" t="s">
        <v>54</v>
      </c>
      <c r="J10" s="99" t="s">
        <v>41</v>
      </c>
      <c r="K10" s="100">
        <v>183000.59999999995</v>
      </c>
      <c r="L10" s="81">
        <f t="shared" si="0"/>
        <v>165000</v>
      </c>
      <c r="M10" s="133">
        <v>105</v>
      </c>
      <c r="N10" s="118" t="s">
        <v>62</v>
      </c>
      <c r="O10" s="140" t="s">
        <v>63</v>
      </c>
      <c r="P10" s="158"/>
      <c r="Q10" s="159"/>
      <c r="R10" s="160" t="s">
        <v>45</v>
      </c>
      <c r="S10" s="160">
        <v>20</v>
      </c>
      <c r="T10" s="118" t="s">
        <v>46</v>
      </c>
      <c r="U10" s="154" t="s">
        <v>47</v>
      </c>
      <c r="V10" s="140">
        <v>133.19999999999999</v>
      </c>
      <c r="W10" s="161">
        <v>141.12</v>
      </c>
      <c r="X10" s="161">
        <v>127.874565</v>
      </c>
      <c r="Y10" s="161">
        <v>232</v>
      </c>
      <c r="Z10" s="162">
        <v>70</v>
      </c>
      <c r="AA10" s="160" t="s">
        <v>42</v>
      </c>
    </row>
    <row r="11" spans="1:33" s="35" customFormat="1" ht="15" customHeight="1" x14ac:dyDescent="0.2">
      <c r="A11" s="148">
        <f t="shared" si="1"/>
        <v>5</v>
      </c>
      <c r="B11" s="149" t="s">
        <v>67</v>
      </c>
      <c r="C11" s="150" t="s">
        <v>68</v>
      </c>
      <c r="D11" s="151" t="s">
        <v>69</v>
      </c>
      <c r="E11" s="152" t="s">
        <v>70</v>
      </c>
      <c r="F11" s="150">
        <v>2875021063</v>
      </c>
      <c r="G11" s="95">
        <v>1010260264</v>
      </c>
      <c r="H11" s="95" t="s">
        <v>54</v>
      </c>
      <c r="I11" s="95" t="s">
        <v>54</v>
      </c>
      <c r="J11" s="99" t="s">
        <v>41</v>
      </c>
      <c r="K11" s="100">
        <v>476762.31999998249</v>
      </c>
      <c r="L11" s="81">
        <f t="shared" si="0"/>
        <v>429000</v>
      </c>
      <c r="M11" s="133">
        <v>210</v>
      </c>
      <c r="N11" s="118" t="s">
        <v>62</v>
      </c>
      <c r="O11" s="140" t="s">
        <v>63</v>
      </c>
      <c r="P11" s="158"/>
      <c r="Q11" s="159"/>
      <c r="R11" s="160" t="s">
        <v>45</v>
      </c>
      <c r="S11" s="160">
        <v>20</v>
      </c>
      <c r="T11" s="118" t="s">
        <v>46</v>
      </c>
      <c r="U11" s="154" t="s">
        <v>47</v>
      </c>
      <c r="V11" s="140">
        <v>333</v>
      </c>
      <c r="W11" s="161">
        <v>330.24</v>
      </c>
      <c r="X11" s="161">
        <v>299.24387999999999</v>
      </c>
      <c r="Y11" s="161">
        <v>464</v>
      </c>
      <c r="Z11" s="162">
        <v>140</v>
      </c>
      <c r="AA11" s="160" t="s">
        <v>42</v>
      </c>
    </row>
    <row r="12" spans="1:33" s="35" customFormat="1" ht="15" customHeight="1" x14ac:dyDescent="0.2">
      <c r="A12" s="148">
        <f t="shared" si="1"/>
        <v>6</v>
      </c>
      <c r="B12" s="149" t="s">
        <v>71</v>
      </c>
      <c r="C12" s="150" t="s">
        <v>72</v>
      </c>
      <c r="D12" s="151" t="s">
        <v>73</v>
      </c>
      <c r="E12" s="152" t="s">
        <v>74</v>
      </c>
      <c r="F12" s="150">
        <v>7980429711</v>
      </c>
      <c r="G12" s="95">
        <v>1009540401</v>
      </c>
      <c r="H12" s="95" t="s">
        <v>54</v>
      </c>
      <c r="I12" s="95" t="s">
        <v>54</v>
      </c>
      <c r="J12" s="99" t="s">
        <v>41</v>
      </c>
      <c r="K12" s="100">
        <v>401119.8799999964</v>
      </c>
      <c r="L12" s="81">
        <f t="shared" si="0"/>
        <v>361000</v>
      </c>
      <c r="M12" s="133">
        <v>105</v>
      </c>
      <c r="N12" s="118" t="s">
        <v>62</v>
      </c>
      <c r="O12" s="140" t="s">
        <v>63</v>
      </c>
      <c r="P12" s="158"/>
      <c r="Q12" s="159"/>
      <c r="R12" s="160" t="s">
        <v>45</v>
      </c>
      <c r="S12" s="160">
        <v>20</v>
      </c>
      <c r="T12" s="118" t="s">
        <v>46</v>
      </c>
      <c r="U12" s="154" t="s">
        <v>47</v>
      </c>
      <c r="V12" s="140">
        <v>150</v>
      </c>
      <c r="W12" s="161">
        <v>168</v>
      </c>
      <c r="X12" s="161">
        <v>152.23162499999998</v>
      </c>
      <c r="Y12" s="161">
        <v>232</v>
      </c>
      <c r="Z12" s="162">
        <v>70</v>
      </c>
      <c r="AA12" s="160" t="s">
        <v>42</v>
      </c>
    </row>
    <row r="13" spans="1:33" s="35" customFormat="1" ht="15" customHeight="1" thickBot="1" x14ac:dyDescent="0.25">
      <c r="A13" s="148">
        <f t="shared" si="1"/>
        <v>7</v>
      </c>
      <c r="B13" s="149" t="s">
        <v>75</v>
      </c>
      <c r="C13" s="150" t="s">
        <v>76</v>
      </c>
      <c r="D13" s="151" t="s">
        <v>77</v>
      </c>
      <c r="E13" s="152" t="s">
        <v>78</v>
      </c>
      <c r="F13" s="150">
        <v>1862243249</v>
      </c>
      <c r="G13" s="95" t="s">
        <v>79</v>
      </c>
      <c r="H13" s="95" t="s">
        <v>60</v>
      </c>
      <c r="I13" s="95" t="s">
        <v>61</v>
      </c>
      <c r="J13" s="99" t="s">
        <v>41</v>
      </c>
      <c r="K13" s="100">
        <v>2079047.0299999919</v>
      </c>
      <c r="L13" s="81">
        <f t="shared" si="0"/>
        <v>1871000</v>
      </c>
      <c r="M13" s="133">
        <v>525</v>
      </c>
      <c r="N13" s="118" t="s">
        <v>62</v>
      </c>
      <c r="O13" s="140" t="s">
        <v>63</v>
      </c>
      <c r="P13" s="158"/>
      <c r="Q13" s="159"/>
      <c r="R13" s="160" t="s">
        <v>45</v>
      </c>
      <c r="S13" s="160">
        <v>20</v>
      </c>
      <c r="T13" s="118" t="s">
        <v>46</v>
      </c>
      <c r="U13" s="154" t="s">
        <v>47</v>
      </c>
      <c r="V13" s="140">
        <v>333</v>
      </c>
      <c r="W13" s="161">
        <v>354.24</v>
      </c>
      <c r="X13" s="161">
        <v>320.99125499999997</v>
      </c>
      <c r="Y13" s="161">
        <v>1160</v>
      </c>
      <c r="Z13" s="162">
        <v>350</v>
      </c>
      <c r="AA13" s="160" t="s">
        <v>42</v>
      </c>
    </row>
    <row r="14" spans="1:33" s="36" customFormat="1" ht="15.75" thickBot="1" x14ac:dyDescent="0.25">
      <c r="A14" s="109"/>
      <c r="B14" s="110"/>
      <c r="C14" s="110"/>
      <c r="D14" s="110"/>
      <c r="E14" s="110"/>
      <c r="F14" s="110"/>
      <c r="G14" s="109"/>
      <c r="H14" s="109"/>
      <c r="I14" s="109"/>
      <c r="J14" s="107" t="s">
        <v>80</v>
      </c>
      <c r="K14" s="111">
        <f>SUMIFS(K$7:K$13,$AA$7:$AA$13,"Yes")</f>
        <v>5539848.3314999808</v>
      </c>
      <c r="L14" s="112">
        <f>SUMIFS(L$7:L$13,$AA$7:$AA$13,"Yes")</f>
        <v>4986000</v>
      </c>
      <c r="M14" s="113">
        <f>SUMIFS(M$7:M$13,$AA$7:$AA$13,"Yes")</f>
        <v>1785</v>
      </c>
      <c r="N14" s="114"/>
      <c r="O14" s="115"/>
      <c r="P14" s="115"/>
      <c r="Q14" s="115"/>
      <c r="R14" s="115"/>
      <c r="S14" s="109"/>
      <c r="T14" s="109"/>
      <c r="U14" s="109"/>
      <c r="V14" s="109"/>
      <c r="W14" s="109"/>
      <c r="X14" s="109"/>
      <c r="Y14" s="109"/>
      <c r="Z14" s="109"/>
      <c r="AA14" s="109"/>
    </row>
    <row r="15" spans="1:33" s="36" customFormat="1" ht="15.75" x14ac:dyDescent="0.25">
      <c r="A15" s="51" t="s">
        <v>81</v>
      </c>
      <c r="B15" s="37"/>
      <c r="C15" s="37"/>
      <c r="D15" s="37"/>
      <c r="E15" s="37"/>
      <c r="F15" s="37"/>
      <c r="M15" s="35"/>
      <c r="N15" s="29"/>
      <c r="O15" s="29"/>
      <c r="P15" s="29"/>
      <c r="Q15" s="29"/>
      <c r="R15" s="29"/>
    </row>
    <row r="16" spans="1:33" x14ac:dyDescent="0.25">
      <c r="A16" s="119" t="s">
        <v>82</v>
      </c>
      <c r="F16" s="29"/>
      <c r="G16" s="38"/>
      <c r="H16" s="39"/>
      <c r="I16" s="143"/>
      <c r="M16" s="35"/>
    </row>
    <row r="17" spans="1:11" x14ac:dyDescent="0.25">
      <c r="A17" s="119" t="s">
        <v>83</v>
      </c>
      <c r="F17" s="29"/>
      <c r="G17" s="38"/>
      <c r="H17" s="39"/>
      <c r="I17" s="143"/>
    </row>
    <row r="18" spans="1:11" x14ac:dyDescent="0.25">
      <c r="A18" s="119" t="s">
        <v>84</v>
      </c>
      <c r="F18" s="29"/>
      <c r="G18" s="38"/>
      <c r="H18" s="39"/>
      <c r="I18" s="143"/>
    </row>
    <row r="19" spans="1:11" x14ac:dyDescent="0.25">
      <c r="A19" s="119"/>
      <c r="F19" s="29"/>
      <c r="G19" s="38"/>
      <c r="H19" s="39"/>
      <c r="I19" s="143"/>
      <c r="K19" s="143"/>
    </row>
    <row r="20" spans="1:11" x14ac:dyDescent="0.25">
      <c r="A20" s="119"/>
      <c r="F20" s="29"/>
      <c r="G20" s="38"/>
      <c r="H20" s="39"/>
      <c r="I20" s="143"/>
      <c r="K20" s="143"/>
    </row>
    <row r="21" spans="1:11" x14ac:dyDescent="0.25">
      <c r="A21" s="119"/>
      <c r="F21" s="29"/>
      <c r="G21" s="38"/>
      <c r="H21" s="39"/>
      <c r="I21" s="143"/>
      <c r="K21" s="143"/>
    </row>
    <row r="22" spans="1:11" x14ac:dyDescent="0.2">
      <c r="F22" s="29"/>
      <c r="G22" s="38"/>
      <c r="H22" s="39"/>
      <c r="I22" s="143"/>
      <c r="K22" s="143"/>
    </row>
    <row r="23" spans="1:11" x14ac:dyDescent="0.2">
      <c r="F23" s="29"/>
      <c r="G23" s="38"/>
      <c r="H23" s="39"/>
      <c r="I23" s="143"/>
      <c r="K23" s="143"/>
    </row>
    <row r="24" spans="1:11" x14ac:dyDescent="0.2">
      <c r="F24" s="29"/>
      <c r="G24" s="38"/>
      <c r="H24" s="39"/>
      <c r="I24" s="143"/>
      <c r="K24" s="143"/>
    </row>
    <row r="25" spans="1:11" x14ac:dyDescent="0.2">
      <c r="F25" s="29"/>
      <c r="G25" s="38"/>
      <c r="H25" s="39"/>
      <c r="I25" s="143"/>
      <c r="K25" s="143"/>
    </row>
    <row r="26" spans="1:11" x14ac:dyDescent="0.2">
      <c r="F26" s="29"/>
      <c r="G26" s="38"/>
      <c r="H26" s="39"/>
      <c r="I26" s="143"/>
      <c r="K26" s="143"/>
    </row>
    <row r="27" spans="1:11" x14ac:dyDescent="0.2">
      <c r="F27" s="29"/>
      <c r="G27" s="38"/>
      <c r="H27" s="39"/>
      <c r="I27" s="143"/>
      <c r="K27" s="143"/>
    </row>
    <row r="28" spans="1:11" x14ac:dyDescent="0.2">
      <c r="F28" s="29"/>
      <c r="G28" s="38"/>
      <c r="H28" s="39"/>
      <c r="I28" s="168"/>
      <c r="K28" s="143"/>
    </row>
    <row r="29" spans="1:11" x14ac:dyDescent="0.2">
      <c r="F29" s="29"/>
      <c r="G29" s="38"/>
      <c r="H29" s="39"/>
      <c r="I29" s="168"/>
      <c r="K29" s="143"/>
    </row>
    <row r="30" spans="1:11" x14ac:dyDescent="0.2">
      <c r="F30" s="29"/>
      <c r="G30" s="38"/>
      <c r="H30" s="39"/>
      <c r="I30" s="168"/>
      <c r="K30" s="143"/>
    </row>
    <row r="31" spans="1:11" x14ac:dyDescent="0.2">
      <c r="F31" s="29"/>
      <c r="G31" s="40"/>
      <c r="H31" s="143"/>
      <c r="I31" s="168"/>
      <c r="K31" s="143"/>
    </row>
    <row r="32" spans="1:11" x14ac:dyDescent="0.2">
      <c r="F32" s="29"/>
      <c r="G32" s="40"/>
      <c r="H32" s="143"/>
      <c r="I32" s="143"/>
      <c r="K32" s="143"/>
    </row>
    <row r="33" spans="6:11" x14ac:dyDescent="0.2">
      <c r="F33" s="29"/>
      <c r="G33" s="40"/>
      <c r="H33" s="143"/>
      <c r="I33" s="143"/>
      <c r="K33" s="143"/>
    </row>
    <row r="34" spans="6:11" x14ac:dyDescent="0.2">
      <c r="F34" s="29"/>
      <c r="G34" s="40"/>
      <c r="H34" s="143"/>
      <c r="I34" s="143"/>
      <c r="K34" s="143"/>
    </row>
    <row r="35" spans="6:11" x14ac:dyDescent="0.2">
      <c r="F35" s="29"/>
      <c r="G35" s="40"/>
      <c r="H35" s="143"/>
      <c r="I35" s="143"/>
      <c r="K35" s="143"/>
    </row>
    <row r="36" spans="6:11" x14ac:dyDescent="0.2">
      <c r="F36" s="29"/>
      <c r="G36" s="40"/>
      <c r="H36" s="143"/>
      <c r="I36" s="143"/>
      <c r="K36" s="143"/>
    </row>
    <row r="37" spans="6:11" x14ac:dyDescent="0.2">
      <c r="F37" s="29"/>
      <c r="G37" s="40"/>
      <c r="H37" s="143"/>
      <c r="I37" s="143"/>
      <c r="K37" s="143"/>
    </row>
    <row r="38" spans="6:11" x14ac:dyDescent="0.2">
      <c r="F38" s="29"/>
      <c r="G38" s="40"/>
      <c r="H38" s="143"/>
      <c r="I38" s="143"/>
      <c r="K38" s="143"/>
    </row>
    <row r="39" spans="6:11" x14ac:dyDescent="0.2">
      <c r="K39" s="143"/>
    </row>
    <row r="40" spans="6:11" x14ac:dyDescent="0.2">
      <c r="K40" s="143"/>
    </row>
    <row r="41" spans="6:11" x14ac:dyDescent="0.2">
      <c r="K41" s="143"/>
    </row>
  </sheetData>
  <sheetProtection algorithmName="SHA-512" hashValue="T5erDi3LmzolvcWQTHGEDx+ZmeR3QTKzVx+zsgn42glgz0Fz9xGHqL616fd/AuKNyyP5T73OQ+lU/pI5sTmUAw==" saltValue="BLmoatC/VGAZ/0VAs/Sbfg==" spinCount="100000" sheet="1" formatColumns="0" formatRows="0"/>
  <mergeCells count="3">
    <mergeCell ref="I28:I29"/>
    <mergeCell ref="I30:I31"/>
    <mergeCell ref="V5:Z5"/>
  </mergeCells>
  <phoneticPr fontId="11" type="noConversion"/>
  <conditionalFormatting sqref="A7:AA13">
    <cfRule type="expression" dxfId="3" priority="67">
      <formula>($AA7="No")</formula>
    </cfRule>
  </conditionalFormatting>
  <dataValidations count="1">
    <dataValidation type="list" allowBlank="1" showInputMessage="1" showErrorMessage="1" sqref="AA7:AA13" xr:uid="{A462CFEF-6ECA-43FA-B27E-C89E4923D984}">
      <formula1>"Yes,No"</formula1>
    </dataValidation>
  </dataValidations>
  <pageMargins left="0.7" right="0.7" top="0.75" bottom="0.75" header="0.3" footer="0.3"/>
  <pageSetup scale="38" fitToHeight="0" orientation="landscape" r:id="rId1"/>
  <headerFooter>
    <oddFooter>&amp;L&amp;K000000&amp;D&amp;R&amp;10&amp;K000000&amp;A |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548C9-87D9-42D7-B5AA-D99DA4421D6B}">
  <sheetPr>
    <pageSetUpPr fitToPage="1"/>
  </sheetPr>
  <dimension ref="A1:W14"/>
  <sheetViews>
    <sheetView showGridLines="0" zoomScaleNormal="100" workbookViewId="0">
      <pane xSplit="3" ySplit="6" topLeftCell="E13" activePane="bottomRight" state="frozen"/>
      <selection pane="topRight" activeCell="D1" sqref="D1"/>
      <selection pane="bottomLeft" activeCell="A6" sqref="A6"/>
      <selection pane="bottomRight" activeCell="F9" sqref="F9"/>
    </sheetView>
  </sheetViews>
  <sheetFormatPr defaultRowHeight="15" x14ac:dyDescent="0.2"/>
  <cols>
    <col min="1" max="1" width="8.6640625" customWidth="1"/>
    <col min="2" max="2" width="29.77734375" bestFit="1" customWidth="1"/>
    <col min="3" max="3" width="6.21875" bestFit="1" customWidth="1"/>
    <col min="4" max="4" width="8.21875" hidden="1" customWidth="1"/>
    <col min="6" max="15" width="14.88671875" customWidth="1"/>
    <col min="16" max="16" width="89.33203125" customWidth="1"/>
    <col min="17" max="22" width="14.77734375" customWidth="1"/>
    <col min="23" max="23" width="18.6640625" customWidth="1"/>
  </cols>
  <sheetData>
    <row r="1" spans="1:23" ht="28.5" x14ac:dyDescent="0.2">
      <c r="A1" s="131" t="s">
        <v>85</v>
      </c>
    </row>
    <row r="2" spans="1:23" ht="21" x14ac:dyDescent="0.2">
      <c r="A2" s="30" t="str">
        <f>Instructions!B7</f>
        <v>Proposed Equipment Form</v>
      </c>
    </row>
    <row r="3" spans="1:23" ht="15.75" x14ac:dyDescent="0.25">
      <c r="A3" s="51" t="str">
        <f>Instructions!B9</f>
        <v>Region:</v>
      </c>
      <c r="B3" s="51" t="str">
        <f>Instructions!C9</f>
        <v>BANCRO</v>
      </c>
    </row>
    <row r="4" spans="1:23" ht="15.75" x14ac:dyDescent="0.25">
      <c r="A4" s="124" t="str">
        <f>Instructions!B10</f>
        <v>Proposer:</v>
      </c>
      <c r="B4" s="125">
        <f>Instructions!C10</f>
        <v>0</v>
      </c>
    </row>
    <row r="5" spans="1:23" ht="15.75" thickBot="1" x14ac:dyDescent="0.25"/>
    <row r="6" spans="1:23" ht="60.75" thickBot="1" x14ac:dyDescent="0.25">
      <c r="A6" s="42" t="s">
        <v>9</v>
      </c>
      <c r="B6" s="65" t="s">
        <v>10</v>
      </c>
      <c r="C6" s="65" t="s">
        <v>11</v>
      </c>
      <c r="D6" s="147" t="str">
        <f>'Site Data'!AA6</f>
        <v>Include</v>
      </c>
      <c r="E6" s="147" t="s">
        <v>86</v>
      </c>
      <c r="F6" s="65" t="s">
        <v>87</v>
      </c>
      <c r="G6" s="65" t="s">
        <v>88</v>
      </c>
      <c r="H6" s="65" t="s">
        <v>89</v>
      </c>
      <c r="I6" s="65" t="s">
        <v>90</v>
      </c>
      <c r="J6" s="65" t="s">
        <v>91</v>
      </c>
      <c r="K6" s="65" t="s">
        <v>92</v>
      </c>
      <c r="L6" s="65" t="s">
        <v>93</v>
      </c>
      <c r="M6" s="65" t="s">
        <v>94</v>
      </c>
      <c r="N6" s="65" t="s">
        <v>95</v>
      </c>
      <c r="O6" s="65" t="s">
        <v>96</v>
      </c>
      <c r="P6" s="65" t="s">
        <v>97</v>
      </c>
      <c r="Q6" s="65" t="s">
        <v>98</v>
      </c>
      <c r="R6" s="65" t="s">
        <v>99</v>
      </c>
      <c r="S6" s="65" t="s">
        <v>100</v>
      </c>
      <c r="T6" s="65" t="s">
        <v>101</v>
      </c>
      <c r="U6" s="65" t="s">
        <v>102</v>
      </c>
      <c r="V6" s="65" t="s">
        <v>103</v>
      </c>
      <c r="W6" s="47" t="s">
        <v>104</v>
      </c>
    </row>
    <row r="7" spans="1:23" ht="30" x14ac:dyDescent="0.2">
      <c r="A7" s="148">
        <v>1</v>
      </c>
      <c r="B7" s="149" t="str">
        <f>INDEX(Site_Data_Table,MATCH($A7,'Site Data'!$A$6:$A$13,0),MATCH(B$6,Site_Data_Column_Names,0))</f>
        <v>Fremont Hall of Justice</v>
      </c>
      <c r="C7" s="163" t="str">
        <f>INDEX(Site_Data_Table,MATCH($A7,'Site Data'!$A$6:$A$13,0),MATCH(C$6,Site_Data_Column_Names,0))</f>
        <v>01-H1</v>
      </c>
      <c r="D7" s="164" t="str">
        <f>INDEX(Site_Data_Table,MATCH($A7,'Site Data'!$A$6:$A$13,0),MATCH(D$6,Site_Data_Column_Names,0))</f>
        <v>Yes</v>
      </c>
      <c r="E7" s="165" t="s">
        <v>105</v>
      </c>
      <c r="F7" s="149" t="s">
        <v>106</v>
      </c>
      <c r="G7" s="149" t="s">
        <v>107</v>
      </c>
      <c r="H7" s="149" t="s">
        <v>108</v>
      </c>
      <c r="I7" s="149">
        <v>482095</v>
      </c>
      <c r="J7" s="142">
        <v>27760</v>
      </c>
      <c r="K7" s="149">
        <v>180</v>
      </c>
      <c r="L7" s="149">
        <v>480</v>
      </c>
      <c r="M7" s="149" t="s">
        <v>109</v>
      </c>
      <c r="N7" s="149" t="s">
        <v>110</v>
      </c>
      <c r="O7" s="149">
        <v>3</v>
      </c>
      <c r="P7" s="149" t="s">
        <v>111</v>
      </c>
      <c r="Q7" s="149" t="s">
        <v>112</v>
      </c>
      <c r="R7" s="149" t="s">
        <v>113</v>
      </c>
      <c r="S7" s="149" t="s">
        <v>106</v>
      </c>
      <c r="T7" s="149" t="s">
        <v>114</v>
      </c>
      <c r="U7" s="149" t="s">
        <v>115</v>
      </c>
      <c r="V7" s="149" t="s">
        <v>116</v>
      </c>
      <c r="W7" s="166" t="s">
        <v>117</v>
      </c>
    </row>
    <row r="8" spans="1:23" ht="30" x14ac:dyDescent="0.2">
      <c r="A8" s="148">
        <f>A7+1</f>
        <v>2</v>
      </c>
      <c r="B8" s="149" t="str">
        <f>INDEX(Site_Data_Table,MATCH($A8,'Site Data'!$A$6:$A$13,0),MATCH(B$6,Site_Data_Column_Names,0))</f>
        <v>Bray Courts</v>
      </c>
      <c r="C8" s="163" t="str">
        <f>INDEX(Site_Data_Table,MATCH($A8,'Site Data'!$A$6:$A$13,0),MATCH(C$6,Site_Data_Column_Names,0))</f>
        <v>07-A3</v>
      </c>
      <c r="D8" s="148" t="str">
        <f>INDEX(Site_Data_Table,MATCH($A8,'Site Data'!$A$6:$A$13,0),MATCH(D$6,Site_Data_Column_Names,0))</f>
        <v>Yes</v>
      </c>
      <c r="E8" s="165" t="s">
        <v>105</v>
      </c>
      <c r="F8" s="149" t="s">
        <v>118</v>
      </c>
      <c r="G8" s="149" t="s">
        <v>119</v>
      </c>
      <c r="H8" s="149" t="s">
        <v>120</v>
      </c>
      <c r="I8" s="149" t="s">
        <v>121</v>
      </c>
      <c r="J8" s="142">
        <v>31413</v>
      </c>
      <c r="K8" s="149">
        <v>110</v>
      </c>
      <c r="L8" s="149" t="s">
        <v>122</v>
      </c>
      <c r="M8" s="149">
        <v>90</v>
      </c>
      <c r="N8" s="149" t="s">
        <v>110</v>
      </c>
      <c r="O8" s="149">
        <v>3</v>
      </c>
      <c r="P8" s="149" t="s">
        <v>123</v>
      </c>
      <c r="Q8" s="149" t="s">
        <v>118</v>
      </c>
      <c r="R8" s="149" t="s">
        <v>118</v>
      </c>
      <c r="S8" s="149" t="s">
        <v>118</v>
      </c>
      <c r="T8" s="149" t="s">
        <v>124</v>
      </c>
      <c r="U8" s="149" t="s">
        <v>124</v>
      </c>
      <c r="V8" s="149" t="s">
        <v>116</v>
      </c>
      <c r="W8" s="166" t="s">
        <v>117</v>
      </c>
    </row>
    <row r="9" spans="1:23" ht="32.450000000000003" customHeight="1" x14ac:dyDescent="0.2">
      <c r="A9" s="148">
        <f t="shared" ref="A9:A13" si="0">A8+1</f>
        <v>3</v>
      </c>
      <c r="B9" s="149" t="str">
        <f>INDEX(Site_Data_Table,MATCH($A9,'Site Data'!$A$6:$A$13,0),MATCH(B$6,Site_Data_Column_Names,0))</f>
        <v>Richard E. Arnason Justice Center</v>
      </c>
      <c r="C9" s="163" t="str">
        <f>INDEX(Site_Data_Table,MATCH($A9,'Site Data'!$A$6:$A$13,0),MATCH(C$6,Site_Data_Column_Names,0))</f>
        <v>07-E3</v>
      </c>
      <c r="D9" s="148" t="str">
        <f>INDEX(Site_Data_Table,MATCH($A9,'Site Data'!$A$6:$A$13,0),MATCH(D$6,Site_Data_Column_Names,0))</f>
        <v>Yes</v>
      </c>
      <c r="E9" s="165" t="s">
        <v>105</v>
      </c>
      <c r="F9" s="149" t="s">
        <v>125</v>
      </c>
      <c r="G9" s="149" t="s">
        <v>126</v>
      </c>
      <c r="H9" s="149" t="s">
        <v>127</v>
      </c>
      <c r="I9" s="149" t="s">
        <v>128</v>
      </c>
      <c r="J9" s="142">
        <v>40497</v>
      </c>
      <c r="K9" s="149">
        <v>755</v>
      </c>
      <c r="L9" s="149">
        <v>460</v>
      </c>
      <c r="M9" s="149" t="s">
        <v>124</v>
      </c>
      <c r="N9" s="149" t="s">
        <v>110</v>
      </c>
      <c r="O9" s="149">
        <v>3</v>
      </c>
      <c r="P9" s="149" t="s">
        <v>129</v>
      </c>
      <c r="Q9" s="149" t="s">
        <v>130</v>
      </c>
      <c r="R9" s="149" t="s">
        <v>131</v>
      </c>
      <c r="S9" s="149" t="s">
        <v>125</v>
      </c>
      <c r="T9" s="149" t="s">
        <v>132</v>
      </c>
      <c r="U9" s="149" t="s">
        <v>132</v>
      </c>
      <c r="V9" s="149" t="s">
        <v>42</v>
      </c>
      <c r="W9" s="166" t="s">
        <v>117</v>
      </c>
    </row>
    <row r="10" spans="1:23" ht="60" x14ac:dyDescent="0.2">
      <c r="A10" s="148">
        <f t="shared" si="0"/>
        <v>4</v>
      </c>
      <c r="B10" s="149" t="str">
        <f>INDEX(Site_Data_Table,MATCH($A10,'Site Data'!$A$6:$A$13,0),MATCH(B$6,Site_Data_Column_Names,0))</f>
        <v>Walnut Creek Courthouse</v>
      </c>
      <c r="C10" s="163" t="str">
        <f>INDEX(Site_Data_Table,MATCH($A10,'Site Data'!$A$6:$A$13,0),MATCH(C$6,Site_Data_Column_Names,0))</f>
        <v>07-C1</v>
      </c>
      <c r="D10" s="148" t="str">
        <f>INDEX(Site_Data_Table,MATCH($A10,'Site Data'!$A$6:$A$13,0),MATCH(D$6,Site_Data_Column_Names,0))</f>
        <v>Yes</v>
      </c>
      <c r="E10" s="165" t="s">
        <v>105</v>
      </c>
      <c r="F10" s="149" t="s">
        <v>133</v>
      </c>
      <c r="G10" s="149" t="s">
        <v>134</v>
      </c>
      <c r="H10" s="149" t="s">
        <v>135</v>
      </c>
      <c r="I10" s="149" t="s">
        <v>124</v>
      </c>
      <c r="J10" s="142" t="s">
        <v>136</v>
      </c>
      <c r="K10" s="149">
        <v>16.5</v>
      </c>
      <c r="L10" s="149">
        <v>480</v>
      </c>
      <c r="M10" s="149" t="s">
        <v>124</v>
      </c>
      <c r="N10" s="149" t="s">
        <v>110</v>
      </c>
      <c r="O10" s="149">
        <v>3</v>
      </c>
      <c r="P10" s="149" t="s">
        <v>137</v>
      </c>
      <c r="Q10" s="149">
        <v>0</v>
      </c>
      <c r="R10" s="149" t="s">
        <v>138</v>
      </c>
      <c r="S10" s="149" t="s">
        <v>133</v>
      </c>
      <c r="T10" s="149" t="s">
        <v>124</v>
      </c>
      <c r="U10" s="149" t="s">
        <v>124</v>
      </c>
      <c r="V10" s="149" t="s">
        <v>62</v>
      </c>
      <c r="W10" s="166" t="s">
        <v>117</v>
      </c>
    </row>
    <row r="11" spans="1:23" x14ac:dyDescent="0.2">
      <c r="A11" s="148">
        <f t="shared" si="0"/>
        <v>5</v>
      </c>
      <c r="B11" s="149" t="str">
        <f>INDEX(Site_Data_Table,MATCH($A11,'Site Data'!$A$6:$A$13,0),MATCH(B$6,Site_Data_Column_Names,0))</f>
        <v>San Benito County Superior Court</v>
      </c>
      <c r="C11" s="163" t="str">
        <f>INDEX(Site_Data_Table,MATCH($A11,'Site Data'!$A$6:$A$13,0),MATCH(C$6,Site_Data_Column_Names,0))</f>
        <v>35-C1</v>
      </c>
      <c r="D11" s="148" t="str">
        <f>INDEX(Site_Data_Table,MATCH($A11,'Site Data'!$A$6:$A$13,0),MATCH(D$6,Site_Data_Column_Names,0))</f>
        <v>Yes</v>
      </c>
      <c r="E11" s="165" t="s">
        <v>139</v>
      </c>
      <c r="F11" s="149" t="e">
        <v>#N/A</v>
      </c>
      <c r="G11" s="149" t="e">
        <v>#N/A</v>
      </c>
      <c r="H11" s="149" t="e">
        <v>#N/A</v>
      </c>
      <c r="I11" s="149" t="e">
        <v>#N/A</v>
      </c>
      <c r="J11" s="142" t="e">
        <v>#N/A</v>
      </c>
      <c r="K11" s="149" t="e">
        <v>#N/A</v>
      </c>
      <c r="L11" s="149" t="e">
        <v>#N/A</v>
      </c>
      <c r="M11" s="149" t="e">
        <v>#N/A</v>
      </c>
      <c r="N11" s="149" t="e">
        <v>#N/A</v>
      </c>
      <c r="O11" s="149" t="e">
        <v>#N/A</v>
      </c>
      <c r="P11" s="149" t="e">
        <v>#N/A</v>
      </c>
      <c r="Q11" s="149" t="e">
        <v>#N/A</v>
      </c>
      <c r="R11" s="149" t="e">
        <v>#N/A</v>
      </c>
      <c r="S11" s="149" t="e">
        <v>#N/A</v>
      </c>
      <c r="T11" s="149" t="e">
        <v>#N/A</v>
      </c>
      <c r="U11" s="149" t="e">
        <v>#N/A</v>
      </c>
      <c r="V11" s="149" t="e">
        <v>#N/A</v>
      </c>
      <c r="W11" s="166" t="e">
        <v>#N/A</v>
      </c>
    </row>
    <row r="12" spans="1:23" x14ac:dyDescent="0.2">
      <c r="A12" s="148">
        <f t="shared" si="0"/>
        <v>6</v>
      </c>
      <c r="B12" s="149" t="str">
        <f>INDEX(Site_Data_Table,MATCH($A12,'Site Data'!$A$6:$A$13,0),MATCH(B$6,Site_Data_Column_Names,0))</f>
        <v>Northern Branch Courthouse</v>
      </c>
      <c r="C12" s="163" t="str">
        <f>INDEX(Site_Data_Table,MATCH($A12,'Site Data'!$A$6:$A$13,0),MATCH(C$6,Site_Data_Column_Names,0))</f>
        <v>41-C1</v>
      </c>
      <c r="D12" s="148" t="str">
        <f>INDEX(Site_Data_Table,MATCH($A12,'Site Data'!$A$6:$A$13,0),MATCH(D$6,Site_Data_Column_Names,0))</f>
        <v>Yes</v>
      </c>
      <c r="E12" s="165" t="s">
        <v>139</v>
      </c>
      <c r="F12" s="149" t="e">
        <v>#N/A</v>
      </c>
      <c r="G12" s="149" t="e">
        <v>#N/A</v>
      </c>
      <c r="H12" s="149" t="e">
        <v>#N/A</v>
      </c>
      <c r="I12" s="149" t="e">
        <v>#N/A</v>
      </c>
      <c r="J12" s="142" t="e">
        <v>#N/A</v>
      </c>
      <c r="K12" s="149" t="e">
        <v>#N/A</v>
      </c>
      <c r="L12" s="149" t="e">
        <v>#N/A</v>
      </c>
      <c r="M12" s="149" t="e">
        <v>#N/A</v>
      </c>
      <c r="N12" s="149" t="e">
        <v>#N/A</v>
      </c>
      <c r="O12" s="149" t="e">
        <v>#N/A</v>
      </c>
      <c r="P12" s="149" t="e">
        <v>#N/A</v>
      </c>
      <c r="Q12" s="149" t="e">
        <v>#N/A</v>
      </c>
      <c r="R12" s="149" t="e">
        <v>#N/A</v>
      </c>
      <c r="S12" s="149" t="e">
        <v>#N/A</v>
      </c>
      <c r="T12" s="149" t="e">
        <v>#N/A</v>
      </c>
      <c r="U12" s="149" t="e">
        <v>#N/A</v>
      </c>
      <c r="V12" s="149" t="e">
        <v>#N/A</v>
      </c>
      <c r="W12" s="166" t="e">
        <v>#N/A</v>
      </c>
    </row>
    <row r="13" spans="1:23" ht="45.75" thickBot="1" x14ac:dyDescent="0.25">
      <c r="A13" s="148">
        <f t="shared" si="0"/>
        <v>7</v>
      </c>
      <c r="B13" s="149" t="str">
        <f>INDEX(Site_Data_Table,MATCH($A13,'Site Data'!$A$6:$A$13,0),MATCH(B$6,Site_Data_Column_Names,0))</f>
        <v>Downtown Superior Court</v>
      </c>
      <c r="C13" s="163" t="str">
        <f>INDEX(Site_Data_Table,MATCH($A13,'Site Data'!$A$6:$A$13,0),MATCH(C$6,Site_Data_Column_Names,0))</f>
        <v>43-B1</v>
      </c>
      <c r="D13" s="148" t="str">
        <f>INDEX(Site_Data_Table,MATCH($A13,'Site Data'!$A$6:$A$13,0),MATCH(D$6,Site_Data_Column_Names,0))</f>
        <v>Yes</v>
      </c>
      <c r="E13" s="165" t="s">
        <v>105</v>
      </c>
      <c r="F13" s="149" t="s">
        <v>140</v>
      </c>
      <c r="G13" s="149" t="s">
        <v>140</v>
      </c>
      <c r="H13" s="149" t="s">
        <v>140</v>
      </c>
      <c r="I13" s="149" t="s">
        <v>140</v>
      </c>
      <c r="J13" s="142">
        <v>40291</v>
      </c>
      <c r="K13" s="149" t="s">
        <v>124</v>
      </c>
      <c r="L13" s="149">
        <v>188000</v>
      </c>
      <c r="M13" s="149">
        <v>226</v>
      </c>
      <c r="N13" s="149" t="s">
        <v>141</v>
      </c>
      <c r="O13" s="149">
        <v>3</v>
      </c>
      <c r="P13" s="149" t="s">
        <v>142</v>
      </c>
      <c r="Q13" s="149" t="s">
        <v>143</v>
      </c>
      <c r="R13" s="149" t="s">
        <v>143</v>
      </c>
      <c r="S13" s="149" t="s">
        <v>144</v>
      </c>
      <c r="T13" s="149" t="s">
        <v>145</v>
      </c>
      <c r="U13" s="149" t="s">
        <v>124</v>
      </c>
      <c r="V13" s="149" t="s">
        <v>42</v>
      </c>
      <c r="W13" s="166" t="s">
        <v>146</v>
      </c>
    </row>
    <row r="14" spans="1:23" x14ac:dyDescent="0.2">
      <c r="A14" s="116"/>
      <c r="B14" s="116"/>
      <c r="C14" s="116"/>
      <c r="D14" s="116"/>
      <c r="E14" s="116"/>
      <c r="F14" s="116"/>
      <c r="G14" s="116"/>
      <c r="H14" s="116"/>
      <c r="I14" s="116"/>
      <c r="J14" s="116"/>
      <c r="K14" s="116"/>
      <c r="L14" s="116"/>
      <c r="M14" s="116"/>
      <c r="N14" s="116"/>
      <c r="O14" s="116"/>
      <c r="P14" s="116"/>
      <c r="Q14" s="116"/>
      <c r="R14" s="116"/>
      <c r="S14" s="116"/>
      <c r="T14" s="116"/>
      <c r="U14" s="116"/>
      <c r="V14" s="116"/>
      <c r="W14" s="116"/>
    </row>
  </sheetData>
  <sheetProtection algorithmName="SHA-512" hashValue="pctbb+neTKDGtb/NuosZGnGAkw0KLOBCfkviJOXtqKkEIhHKXPy5Wk++OT4rUHoqS8ai0gEXe3BtEjL59i/1OA==" saltValue="HbxiU27UqjNnySfD5Dw0Lw==" spinCount="100000" sheet="1" formatColumns="0" formatRows="0"/>
  <conditionalFormatting sqref="A7:W13">
    <cfRule type="expression" dxfId="2" priority="3">
      <formula>($D7="No")</formula>
    </cfRule>
  </conditionalFormatting>
  <pageMargins left="0.7" right="0.7" top="0.75" bottom="0.75" header="0.3" footer="0.3"/>
  <pageSetup scale="18"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FED7B-4207-450C-9E34-7248424BD8F6}">
  <sheetPr>
    <tabColor rgb="FFFFFF99"/>
  </sheetPr>
  <dimension ref="A1:Q18"/>
  <sheetViews>
    <sheetView showGridLines="0" topLeftCell="A11" zoomScaleNormal="100" workbookViewId="0">
      <selection activeCell="B13" sqref="B13:C13"/>
    </sheetView>
  </sheetViews>
  <sheetFormatPr defaultColWidth="8.6640625" defaultRowHeight="15" x14ac:dyDescent="0.25"/>
  <cols>
    <col min="1" max="1" width="14.44140625" style="23" customWidth="1"/>
    <col min="2" max="2" width="6.5546875" style="23" customWidth="1"/>
    <col min="3" max="3" width="16.77734375" style="23" customWidth="1"/>
    <col min="4" max="4" width="6.21875" style="23" bestFit="1" customWidth="1"/>
    <col min="5" max="5" width="6.21875" style="23" hidden="1" customWidth="1"/>
    <col min="6" max="6" width="13" style="23" customWidth="1"/>
    <col min="7" max="8" width="16.5546875" style="23" customWidth="1"/>
    <col min="9" max="9" width="10.77734375" style="23" customWidth="1"/>
    <col min="10" max="10" width="11.109375" style="23" customWidth="1"/>
    <col min="11" max="11" width="11.77734375" style="23" customWidth="1"/>
    <col min="12" max="13" width="16.5546875" style="23" customWidth="1"/>
    <col min="14" max="14" width="18.77734375" style="23" customWidth="1"/>
    <col min="15" max="15" width="11.109375" style="23" customWidth="1"/>
    <col min="16" max="16" width="10.21875" style="23" customWidth="1"/>
    <col min="17" max="17" width="9.77734375" style="23" customWidth="1"/>
    <col min="18" max="20" width="8.6640625" style="23"/>
    <col min="21" max="21" width="8.6640625" style="23" customWidth="1"/>
    <col min="22" max="22" width="9.21875" style="23" bestFit="1" customWidth="1"/>
    <col min="23" max="16384" width="8.6640625" style="23"/>
  </cols>
  <sheetData>
    <row r="1" spans="1:17" s="48" customFormat="1" ht="66.400000000000006" customHeight="1" x14ac:dyDescent="0.25">
      <c r="A1" s="174" t="s">
        <v>147</v>
      </c>
      <c r="B1" s="174"/>
      <c r="C1" s="174"/>
      <c r="D1" s="174"/>
      <c r="E1" s="174"/>
      <c r="F1" s="174"/>
      <c r="G1" s="174"/>
      <c r="H1" s="174"/>
      <c r="I1" s="174"/>
      <c r="J1" s="174"/>
      <c r="K1" s="174"/>
      <c r="L1" s="174"/>
      <c r="M1" s="174"/>
      <c r="N1" s="174"/>
      <c r="O1" s="174"/>
      <c r="P1" s="174"/>
      <c r="Q1" s="174"/>
    </row>
    <row r="2" spans="1:17" s="6" customFormat="1" ht="30" customHeight="1" x14ac:dyDescent="0.2"/>
    <row r="3" spans="1:17" ht="28.5" x14ac:dyDescent="0.45">
      <c r="A3" s="7" t="s">
        <v>148</v>
      </c>
      <c r="B3" s="1"/>
      <c r="C3" s="1"/>
      <c r="D3" s="1"/>
      <c r="E3" s="1"/>
      <c r="F3" s="1"/>
      <c r="G3" s="1"/>
      <c r="H3" s="1"/>
      <c r="I3" s="1"/>
      <c r="J3" s="1"/>
      <c r="K3" s="1"/>
      <c r="L3" s="1"/>
      <c r="M3" s="1"/>
      <c r="N3" s="1"/>
      <c r="O3" s="1"/>
    </row>
    <row r="4" spans="1:17" ht="21" x14ac:dyDescent="0.35">
      <c r="A4" s="4" t="str">
        <f>Instructions!B7</f>
        <v>Proposed Equipment Form</v>
      </c>
      <c r="B4" s="1"/>
      <c r="C4" s="1"/>
      <c r="D4" s="1"/>
      <c r="E4" s="1"/>
      <c r="I4" s="1"/>
      <c r="J4" s="1"/>
      <c r="K4" s="1"/>
      <c r="L4" s="1"/>
      <c r="M4" s="1"/>
      <c r="N4" s="1"/>
      <c r="O4" s="1"/>
    </row>
    <row r="5" spans="1:17" ht="15.75" x14ac:dyDescent="0.25">
      <c r="A5" s="2" t="str">
        <f>Instructions!$B$9</f>
        <v>Region:</v>
      </c>
      <c r="B5" s="2" t="str">
        <f>Instructions!$C$9</f>
        <v>BANCRO</v>
      </c>
      <c r="C5" s="2"/>
      <c r="D5" s="2"/>
      <c r="E5" s="2"/>
      <c r="F5" s="3"/>
      <c r="I5" s="1"/>
      <c r="J5" s="1"/>
      <c r="K5" s="1"/>
      <c r="L5" s="1"/>
      <c r="M5" s="1"/>
      <c r="N5" s="1"/>
      <c r="O5" s="1"/>
    </row>
    <row r="6" spans="1:17" ht="26.25" customHeight="1" x14ac:dyDescent="0.25">
      <c r="A6" s="101" t="s">
        <v>4</v>
      </c>
      <c r="B6" s="175">
        <f>Instructions!$C$10</f>
        <v>0</v>
      </c>
      <c r="C6" s="175"/>
      <c r="D6" s="175"/>
      <c r="E6" s="175"/>
      <c r="F6" s="175"/>
    </row>
    <row r="7" spans="1:17" ht="22.5" customHeight="1" thickBot="1" x14ac:dyDescent="0.3">
      <c r="A7" s="41"/>
      <c r="B7" s="41"/>
      <c r="C7" s="41"/>
      <c r="D7" s="41"/>
      <c r="E7" s="41"/>
      <c r="F7" s="41"/>
      <c r="G7" s="41"/>
      <c r="H7" s="41"/>
      <c r="I7" s="41"/>
      <c r="J7" s="41"/>
      <c r="K7" s="41"/>
      <c r="L7" s="41"/>
      <c r="M7" s="41"/>
      <c r="N7" s="41"/>
      <c r="O7" s="41"/>
      <c r="Q7" s="41"/>
    </row>
    <row r="8" spans="1:17" ht="21.75" thickBot="1" x14ac:dyDescent="0.3">
      <c r="A8" s="41"/>
      <c r="B8" s="41"/>
      <c r="C8" s="41"/>
      <c r="D8" s="41"/>
      <c r="E8" s="41"/>
      <c r="F8" s="41"/>
      <c r="G8" s="176" t="s">
        <v>149</v>
      </c>
      <c r="H8" s="177"/>
      <c r="I8" s="177"/>
      <c r="J8" s="177"/>
      <c r="K8" s="177"/>
      <c r="L8" s="177"/>
      <c r="M8" s="177"/>
      <c r="N8" s="177"/>
      <c r="O8" s="177"/>
      <c r="P8" s="177"/>
      <c r="Q8" s="178"/>
    </row>
    <row r="9" spans="1:17" s="5" customFormat="1" ht="62.65" customHeight="1" thickBot="1" x14ac:dyDescent="0.45">
      <c r="A9" s="24"/>
      <c r="F9" s="43"/>
      <c r="G9" s="179" t="s">
        <v>150</v>
      </c>
      <c r="H9" s="180"/>
      <c r="I9" s="180"/>
      <c r="J9" s="180"/>
      <c r="K9" s="181"/>
      <c r="L9" s="179" t="s">
        <v>151</v>
      </c>
      <c r="M9" s="180"/>
      <c r="N9" s="180"/>
      <c r="O9" s="180"/>
      <c r="P9" s="180"/>
      <c r="Q9" s="181"/>
    </row>
    <row r="10" spans="1:17" s="11" customFormat="1" ht="45.75" thickBot="1" x14ac:dyDescent="0.3">
      <c r="A10" s="42" t="str">
        <f>'Site Data'!A6</f>
        <v>Site Number</v>
      </c>
      <c r="B10" s="169" t="str">
        <f>'Site Data'!B6</f>
        <v>Site Name</v>
      </c>
      <c r="C10" s="182"/>
      <c r="D10" s="65" t="str">
        <f>'Site Data'!C6</f>
        <v>Site ID</v>
      </c>
      <c r="E10" s="145" t="str">
        <f>'Site Data'!AA6</f>
        <v>Include</v>
      </c>
      <c r="F10" s="52" t="str">
        <f>'Site Data'!L6</f>
        <v>Year 1 Target PV Production (kWh)</v>
      </c>
      <c r="G10" s="42" t="s">
        <v>152</v>
      </c>
      <c r="H10" s="65" t="s">
        <v>153</v>
      </c>
      <c r="I10" s="65" t="s">
        <v>154</v>
      </c>
      <c r="J10" s="47" t="s">
        <v>155</v>
      </c>
      <c r="K10" s="146" t="s">
        <v>156</v>
      </c>
      <c r="L10" s="42" t="s">
        <v>152</v>
      </c>
      <c r="M10" s="65" t="s">
        <v>153</v>
      </c>
      <c r="N10" s="144" t="s">
        <v>157</v>
      </c>
      <c r="O10" s="65" t="s">
        <v>158</v>
      </c>
      <c r="P10" s="46" t="s">
        <v>159</v>
      </c>
      <c r="Q10" s="47" t="s">
        <v>160</v>
      </c>
    </row>
    <row r="11" spans="1:17" ht="15" customHeight="1" x14ac:dyDescent="0.25">
      <c r="A11" s="67">
        <v>1</v>
      </c>
      <c r="B11" s="183" t="str">
        <f>INDEX(Site_Data_Table,MATCH($A11,'Site Data'!$A$6:$A$13,0),MATCH(B$10,Site_Data_Column_Names,0))</f>
        <v>Fremont Hall of Justice</v>
      </c>
      <c r="C11" s="184"/>
      <c r="D11" s="68" t="str">
        <f>INDEX(Site_Data_Table,MATCH($A11,'Site Data'!$A$6:$A$13,0),MATCH(D$10,Site_Data_Column_Names,0))</f>
        <v>01-H1</v>
      </c>
      <c r="E11" s="68" t="str">
        <f>INDEX(Site_Data_Table,MATCH($A11,'Site Data'!$A$6:$A$13,0),MATCH(E$10,Site_Data_Column_Names,0))</f>
        <v>Yes</v>
      </c>
      <c r="F11" s="66">
        <f>INDEX('Site Data'!$A$7:$M$13,MATCH($A11,'Site Data'!$A$7:$A$13,0),MATCH(F$10,'Site Data'!$A$6:$M$6,0))</f>
        <v>735000</v>
      </c>
      <c r="G11" s="69"/>
      <c r="H11" s="70"/>
      <c r="I11" s="71"/>
      <c r="J11" s="72"/>
      <c r="K11" s="126">
        <f t="shared" ref="K11:K17" si="0">I11*J11/1000</f>
        <v>0</v>
      </c>
      <c r="L11" s="69"/>
      <c r="M11" s="70"/>
      <c r="N11" s="73"/>
      <c r="O11" s="71"/>
      <c r="P11" s="129"/>
      <c r="Q11" s="74">
        <f t="shared" ref="Q11:Q18" si="1">IFERROR(K11/P11,0)</f>
        <v>0</v>
      </c>
    </row>
    <row r="12" spans="1:17" ht="15" customHeight="1" x14ac:dyDescent="0.25">
      <c r="A12" s="49">
        <f t="shared" ref="A12:A17" si="2">A11+1</f>
        <v>2</v>
      </c>
      <c r="B12" s="172" t="str">
        <f>INDEX(Site_Data_Table,MATCH($A12,'Site Data'!$A$6:$A$13,0),MATCH(B$10,Site_Data_Column_Names,0))</f>
        <v>Bray Courts</v>
      </c>
      <c r="C12" s="173"/>
      <c r="D12" s="63" t="str">
        <f>INDEX(Site_Data_Table,MATCH($A12,'Site Data'!$A$6:$A$13,0),MATCH(D$10,Site_Data_Column_Names,0))</f>
        <v>07-A3</v>
      </c>
      <c r="E12" s="63" t="str">
        <f>INDEX(Site_Data_Table,MATCH($A12,'Site Data'!$A$6:$A$13,0),MATCH(E$10,Site_Data_Column_Names,0))</f>
        <v>Yes</v>
      </c>
      <c r="F12" s="50">
        <f>INDEX('Site Data'!$A$7:$M$13,MATCH($A12,'Site Data'!$A$7:$A$13,0),MATCH(F$10,'Site Data'!$A$6:$M$6,0))</f>
        <v>675000</v>
      </c>
      <c r="G12" s="75"/>
      <c r="H12" s="76"/>
      <c r="I12" s="77"/>
      <c r="J12" s="78"/>
      <c r="K12" s="127">
        <f t="shared" si="0"/>
        <v>0</v>
      </c>
      <c r="L12" s="75"/>
      <c r="M12" s="76"/>
      <c r="N12" s="79"/>
      <c r="O12" s="77"/>
      <c r="P12" s="130"/>
      <c r="Q12" s="80">
        <f t="shared" si="1"/>
        <v>0</v>
      </c>
    </row>
    <row r="13" spans="1:17" ht="15" customHeight="1" x14ac:dyDescent="0.25">
      <c r="A13" s="49">
        <f t="shared" si="2"/>
        <v>3</v>
      </c>
      <c r="B13" s="172" t="str">
        <f>INDEX(Site_Data_Table,MATCH($A13,'Site Data'!$A$6:$A$13,0),MATCH(B$10,Site_Data_Column_Names,0))</f>
        <v>Richard E. Arnason Justice Center</v>
      </c>
      <c r="C13" s="173"/>
      <c r="D13" s="64" t="str">
        <f>INDEX(Site_Data_Table,MATCH($A13,'Site Data'!$A$6:$A$13,0),MATCH(D$10,Site_Data_Column_Names,0))</f>
        <v>07-E3</v>
      </c>
      <c r="E13" s="64" t="str">
        <f>INDEX(Site_Data_Table,MATCH($A13,'Site Data'!$A$6:$A$13,0),MATCH(E$10,Site_Data_Column_Names,0))</f>
        <v>Yes</v>
      </c>
      <c r="F13" s="50">
        <f>INDEX('Site Data'!$A$7:$M$13,MATCH($A13,'Site Data'!$A$7:$A$13,0),MATCH(F$10,'Site Data'!$A$6:$M$6,0))</f>
        <v>750000</v>
      </c>
      <c r="G13" s="75"/>
      <c r="H13" s="76"/>
      <c r="I13" s="77"/>
      <c r="J13" s="78"/>
      <c r="K13" s="127">
        <f t="shared" si="0"/>
        <v>0</v>
      </c>
      <c r="L13" s="75"/>
      <c r="M13" s="76"/>
      <c r="N13" s="79"/>
      <c r="O13" s="77"/>
      <c r="P13" s="130"/>
      <c r="Q13" s="80">
        <f t="shared" si="1"/>
        <v>0</v>
      </c>
    </row>
    <row r="14" spans="1:17" ht="15" customHeight="1" x14ac:dyDescent="0.25">
      <c r="A14" s="49">
        <f t="shared" si="2"/>
        <v>4</v>
      </c>
      <c r="B14" s="172" t="str">
        <f>INDEX(Site_Data_Table,MATCH($A14,'Site Data'!$A$6:$A$13,0),MATCH(B$10,Site_Data_Column_Names,0))</f>
        <v>Walnut Creek Courthouse</v>
      </c>
      <c r="C14" s="173"/>
      <c r="D14" s="64" t="str">
        <f>INDEX(Site_Data_Table,MATCH($A14,'Site Data'!$A$6:$A$13,0),MATCH(D$10,Site_Data_Column_Names,0))</f>
        <v>07-C1</v>
      </c>
      <c r="E14" s="64" t="str">
        <f>INDEX(Site_Data_Table,MATCH($A14,'Site Data'!$A$6:$A$13,0),MATCH(E$10,Site_Data_Column_Names,0))</f>
        <v>Yes</v>
      </c>
      <c r="F14" s="50">
        <f>INDEX('Site Data'!$A$7:$M$13,MATCH($A14,'Site Data'!$A$7:$A$13,0),MATCH(F$10,'Site Data'!$A$6:$M$6,0))</f>
        <v>165000</v>
      </c>
      <c r="G14" s="75"/>
      <c r="H14" s="76"/>
      <c r="I14" s="77"/>
      <c r="J14" s="78"/>
      <c r="K14" s="127">
        <f t="shared" si="0"/>
        <v>0</v>
      </c>
      <c r="L14" s="75"/>
      <c r="M14" s="76"/>
      <c r="N14" s="79"/>
      <c r="O14" s="77"/>
      <c r="P14" s="130"/>
      <c r="Q14" s="80">
        <f t="shared" si="1"/>
        <v>0</v>
      </c>
    </row>
    <row r="15" spans="1:17" ht="15" customHeight="1" x14ac:dyDescent="0.25">
      <c r="A15" s="49">
        <f t="shared" si="2"/>
        <v>5</v>
      </c>
      <c r="B15" s="172" t="str">
        <f>INDEX(Site_Data_Table,MATCH($A15,'Site Data'!$A$6:$A$13,0),MATCH(B$10,Site_Data_Column_Names,0))</f>
        <v>San Benito County Superior Court</v>
      </c>
      <c r="C15" s="173"/>
      <c r="D15" s="64" t="str">
        <f>INDEX(Site_Data_Table,MATCH($A15,'Site Data'!$A$6:$A$13,0),MATCH(D$10,Site_Data_Column_Names,0))</f>
        <v>35-C1</v>
      </c>
      <c r="E15" s="64" t="str">
        <f>INDEX(Site_Data_Table,MATCH($A15,'Site Data'!$A$6:$A$13,0),MATCH(E$10,Site_Data_Column_Names,0))</f>
        <v>Yes</v>
      </c>
      <c r="F15" s="50">
        <f>INDEX('Site Data'!$A$7:$M$13,MATCH($A15,'Site Data'!$A$7:$A$13,0),MATCH(F$10,'Site Data'!$A$6:$M$6,0))</f>
        <v>429000</v>
      </c>
      <c r="G15" s="75"/>
      <c r="H15" s="76"/>
      <c r="I15" s="77"/>
      <c r="J15" s="78"/>
      <c r="K15" s="127">
        <f t="shared" si="0"/>
        <v>0</v>
      </c>
      <c r="L15" s="75"/>
      <c r="M15" s="76"/>
      <c r="N15" s="79"/>
      <c r="O15" s="77"/>
      <c r="P15" s="130"/>
      <c r="Q15" s="80">
        <f t="shared" si="1"/>
        <v>0</v>
      </c>
    </row>
    <row r="16" spans="1:17" ht="15" customHeight="1" x14ac:dyDescent="0.25">
      <c r="A16" s="49">
        <f t="shared" si="2"/>
        <v>6</v>
      </c>
      <c r="B16" s="172" t="str">
        <f>INDEX(Site_Data_Table,MATCH($A16,'Site Data'!$A$6:$A$13,0),MATCH(B$10,Site_Data_Column_Names,0))</f>
        <v>Northern Branch Courthouse</v>
      </c>
      <c r="C16" s="173"/>
      <c r="D16" s="64" t="str">
        <f>INDEX(Site_Data_Table,MATCH($A16,'Site Data'!$A$6:$A$13,0),MATCH(D$10,Site_Data_Column_Names,0))</f>
        <v>41-C1</v>
      </c>
      <c r="E16" s="64" t="str">
        <f>INDEX(Site_Data_Table,MATCH($A16,'Site Data'!$A$6:$A$13,0),MATCH(E$10,Site_Data_Column_Names,0))</f>
        <v>Yes</v>
      </c>
      <c r="F16" s="50">
        <f>INDEX('Site Data'!$A$7:$M$13,MATCH($A16,'Site Data'!$A$7:$A$13,0),MATCH(F$10,'Site Data'!$A$6:$M$6,0))</f>
        <v>361000</v>
      </c>
      <c r="G16" s="75"/>
      <c r="H16" s="76"/>
      <c r="I16" s="77"/>
      <c r="J16" s="78"/>
      <c r="K16" s="127">
        <f t="shared" si="0"/>
        <v>0</v>
      </c>
      <c r="L16" s="75"/>
      <c r="M16" s="76"/>
      <c r="N16" s="79"/>
      <c r="O16" s="77"/>
      <c r="P16" s="130"/>
      <c r="Q16" s="80">
        <f t="shared" si="1"/>
        <v>0</v>
      </c>
    </row>
    <row r="17" spans="1:17" ht="15" customHeight="1" thickBot="1" x14ac:dyDescent="0.3">
      <c r="A17" s="49">
        <f t="shared" si="2"/>
        <v>7</v>
      </c>
      <c r="B17" s="172" t="str">
        <f>INDEX(Site_Data_Table,MATCH($A17,'Site Data'!$A$6:$A$13,0),MATCH(B$10,Site_Data_Column_Names,0))</f>
        <v>Downtown Superior Court</v>
      </c>
      <c r="C17" s="173"/>
      <c r="D17" s="64" t="str">
        <f>INDEX(Site_Data_Table,MATCH($A17,'Site Data'!$A$6:$A$13,0),MATCH(D$10,Site_Data_Column_Names,0))</f>
        <v>43-B1</v>
      </c>
      <c r="E17" s="64" t="str">
        <f>INDEX(Site_Data_Table,MATCH($A17,'Site Data'!$A$6:$A$13,0),MATCH(E$10,Site_Data_Column_Names,0))</f>
        <v>Yes</v>
      </c>
      <c r="F17" s="50">
        <f>INDEX('Site Data'!$A$7:$M$13,MATCH($A17,'Site Data'!$A$7:$A$13,0),MATCH(F$10,'Site Data'!$A$6:$M$6,0))</f>
        <v>1871000</v>
      </c>
      <c r="G17" s="75"/>
      <c r="H17" s="76"/>
      <c r="I17" s="77"/>
      <c r="J17" s="78"/>
      <c r="K17" s="127">
        <f t="shared" si="0"/>
        <v>0</v>
      </c>
      <c r="L17" s="75"/>
      <c r="M17" s="76"/>
      <c r="N17" s="79"/>
      <c r="O17" s="77"/>
      <c r="P17" s="130"/>
      <c r="Q17" s="80">
        <f t="shared" si="1"/>
        <v>0</v>
      </c>
    </row>
    <row r="18" spans="1:17" ht="15" customHeight="1" thickBot="1" x14ac:dyDescent="0.3">
      <c r="A18" s="103"/>
      <c r="B18" s="104"/>
      <c r="C18" s="104"/>
      <c r="D18" s="104"/>
      <c r="E18" s="104"/>
      <c r="F18" s="105"/>
      <c r="G18" s="106"/>
      <c r="H18" s="106"/>
      <c r="I18" s="106"/>
      <c r="J18" s="107" t="s">
        <v>80</v>
      </c>
      <c r="K18" s="134">
        <f>SUMIFS(K$11:K$17,$E$11:$E$17,"Yes")</f>
        <v>0</v>
      </c>
      <c r="L18" s="106"/>
      <c r="M18" s="106"/>
      <c r="N18" s="106"/>
      <c r="O18" s="106"/>
      <c r="P18" s="128">
        <f>SUMIFS(P$11:P$17,$E$11:$E$17,"Yes")</f>
        <v>0</v>
      </c>
      <c r="Q18" s="108">
        <f t="shared" si="1"/>
        <v>0</v>
      </c>
    </row>
  </sheetData>
  <sheetProtection algorithmName="SHA-512" hashValue="7fwZUK3bMLdDiBRvUX49Qsu0FsLB/kgNVUCgqrlN4kyhYbtWuyH1T2/8yfeILfpGxtPVJajAVV3xeYPYNHC6wQ==" saltValue="1tNeTPtnl2lPgyZJMo10IA==" spinCount="100000" sheet="1" formatColumns="0" formatRows="0"/>
  <protectedRanges>
    <protectedRange sqref="G11:J17" name="Specs"/>
    <protectedRange sqref="L11:P17" name="Iverter Spec"/>
    <protectedRange sqref="L11:P17" name="inverter Specs"/>
  </protectedRanges>
  <mergeCells count="13">
    <mergeCell ref="B15:C15"/>
    <mergeCell ref="B16:C16"/>
    <mergeCell ref="B17:C17"/>
    <mergeCell ref="A1:Q1"/>
    <mergeCell ref="B6:F6"/>
    <mergeCell ref="G8:Q8"/>
    <mergeCell ref="G9:K9"/>
    <mergeCell ref="L9:Q9"/>
    <mergeCell ref="B10:C10"/>
    <mergeCell ref="B11:C11"/>
    <mergeCell ref="B12:C12"/>
    <mergeCell ref="B13:C13"/>
    <mergeCell ref="B14:C14"/>
  </mergeCells>
  <conditionalFormatting sqref="A11:B17 D11:Q17">
    <cfRule type="expression" dxfId="1" priority="5">
      <formula>($E11="No")</formula>
    </cfRule>
  </conditionalFormatting>
  <pageMargins left="0.5" right="0.5" top="0.5" bottom="0.75" header="0.3" footer="0.4"/>
  <pageSetup paperSize="3" scale="50" fitToWidth="2" pageOrder="overThenDown" orientation="landscape" horizontalDpi="300" verticalDpi="300" r:id="rId1"/>
  <headerFooter>
    <oddFooter>&amp;L&amp;10&amp;D&amp;R&amp;10&amp;F | &amp;A |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EFC0-6306-46A9-B843-A441EC951323}">
  <sheetPr>
    <tabColor rgb="FFFFFF99"/>
  </sheetPr>
  <dimension ref="A1:AC18"/>
  <sheetViews>
    <sheetView showGridLines="0" zoomScaleNormal="100" workbookViewId="0">
      <selection sqref="A1:Q1"/>
    </sheetView>
  </sheetViews>
  <sheetFormatPr defaultColWidth="8.6640625" defaultRowHeight="15" x14ac:dyDescent="0.25"/>
  <cols>
    <col min="1" max="1" width="14.44140625" style="23" customWidth="1"/>
    <col min="2" max="2" width="6.5546875" style="23" customWidth="1"/>
    <col min="3" max="3" width="16.77734375" style="23" customWidth="1"/>
    <col min="4" max="4" width="6.21875" style="23" bestFit="1" customWidth="1"/>
    <col min="5" max="5" width="6.21875" style="23" hidden="1" customWidth="1"/>
    <col min="6" max="6" width="13" style="23" customWidth="1"/>
    <col min="7" max="8" width="16.5546875" style="23" customWidth="1"/>
    <col min="9" max="9" width="10.77734375" style="23" customWidth="1"/>
    <col min="10" max="10" width="11.109375" style="23" customWidth="1"/>
    <col min="11" max="11" width="11.77734375" style="23" customWidth="1"/>
    <col min="12" max="13" width="16.5546875" style="23" customWidth="1"/>
    <col min="14" max="14" width="18.77734375" style="23" customWidth="1"/>
    <col min="15" max="15" width="11.109375" style="23" customWidth="1"/>
    <col min="16" max="16" width="10.21875" style="23" customWidth="1"/>
    <col min="17" max="17" width="9.77734375" style="23" customWidth="1"/>
    <col min="18" max="19" width="15.109375" style="23" customWidth="1"/>
    <col min="20" max="29" width="14.109375" style="23" customWidth="1"/>
    <col min="30" max="32" width="8.6640625" style="23"/>
    <col min="33" max="33" width="8.6640625" style="23" customWidth="1"/>
    <col min="34" max="34" width="9.21875" style="23" bestFit="1" customWidth="1"/>
    <col min="35" max="16384" width="8.6640625" style="23"/>
  </cols>
  <sheetData>
    <row r="1" spans="1:29" s="48" customFormat="1" ht="85.5" customHeight="1" x14ac:dyDescent="0.25">
      <c r="A1" s="174" t="s">
        <v>161</v>
      </c>
      <c r="B1" s="174"/>
      <c r="C1" s="174"/>
      <c r="D1" s="174"/>
      <c r="E1" s="174"/>
      <c r="F1" s="174"/>
      <c r="G1" s="174"/>
      <c r="H1" s="174"/>
      <c r="I1" s="174"/>
      <c r="J1" s="174"/>
      <c r="K1" s="174"/>
      <c r="L1" s="174"/>
      <c r="M1" s="174"/>
      <c r="N1" s="174"/>
      <c r="O1" s="174"/>
      <c r="P1" s="174"/>
      <c r="Q1" s="174"/>
      <c r="R1" s="44"/>
      <c r="S1" s="44"/>
      <c r="T1" s="44"/>
      <c r="U1" s="44"/>
      <c r="V1" s="44"/>
    </row>
    <row r="2" spans="1:29" s="6" customFormat="1" ht="30" customHeight="1" x14ac:dyDescent="0.2"/>
    <row r="3" spans="1:29" ht="28.5" x14ac:dyDescent="0.45">
      <c r="A3" s="7" t="s">
        <v>162</v>
      </c>
      <c r="B3" s="1"/>
      <c r="C3" s="1"/>
      <c r="D3" s="1"/>
      <c r="E3" s="1"/>
      <c r="F3" s="1"/>
      <c r="G3" s="1"/>
      <c r="H3" s="1"/>
      <c r="I3" s="1"/>
      <c r="J3" s="1"/>
      <c r="K3" s="1"/>
      <c r="L3" s="1"/>
      <c r="M3" s="1"/>
      <c r="N3" s="1"/>
      <c r="O3" s="1"/>
    </row>
    <row r="4" spans="1:29" ht="21" x14ac:dyDescent="0.35">
      <c r="A4" s="4" t="str">
        <f>Instructions!B7</f>
        <v>Proposed Equipment Form</v>
      </c>
      <c r="B4" s="1"/>
      <c r="C4" s="1"/>
      <c r="D4" s="1"/>
      <c r="E4" s="1"/>
      <c r="I4" s="1"/>
      <c r="J4" s="1"/>
      <c r="K4" s="1"/>
      <c r="L4" s="1"/>
      <c r="M4" s="1"/>
      <c r="N4" s="1"/>
      <c r="O4" s="1"/>
    </row>
    <row r="5" spans="1:29" ht="15.75" x14ac:dyDescent="0.25">
      <c r="A5" s="2" t="str">
        <f>Instructions!$B$9</f>
        <v>Region:</v>
      </c>
      <c r="B5" s="2" t="str">
        <f>Instructions!$C$9</f>
        <v>BANCRO</v>
      </c>
      <c r="C5" s="1"/>
      <c r="D5" s="1"/>
      <c r="E5" s="1"/>
      <c r="I5" s="1"/>
      <c r="J5" s="1"/>
      <c r="K5" s="1"/>
      <c r="L5" s="1"/>
      <c r="M5" s="1"/>
      <c r="N5" s="1"/>
      <c r="O5" s="1"/>
    </row>
    <row r="6" spans="1:29" ht="26.25" customHeight="1" x14ac:dyDescent="0.25">
      <c r="A6" s="121" t="str">
        <f>Instructions!B10</f>
        <v>Proposer:</v>
      </c>
      <c r="B6" s="175">
        <f>Instructions!C10</f>
        <v>0</v>
      </c>
      <c r="C6" s="175"/>
      <c r="D6" s="175"/>
      <c r="E6" s="175"/>
      <c r="F6" s="175"/>
    </row>
    <row r="7" spans="1:29" ht="22.5" customHeight="1" thickBot="1" x14ac:dyDescent="0.3">
      <c r="A7" s="41"/>
      <c r="B7" s="41"/>
      <c r="C7" s="41"/>
      <c r="D7" s="41"/>
      <c r="E7" s="41"/>
      <c r="F7" s="41"/>
      <c r="G7" s="41"/>
      <c r="H7" s="41"/>
      <c r="I7" s="41"/>
      <c r="J7" s="41"/>
      <c r="K7" s="41"/>
      <c r="L7" s="41"/>
      <c r="M7" s="41"/>
      <c r="N7" s="41"/>
      <c r="O7" s="41"/>
      <c r="Q7" s="41"/>
    </row>
    <row r="8" spans="1:29" ht="21.75" thickBot="1" x14ac:dyDescent="0.3">
      <c r="A8" s="41"/>
      <c r="B8" s="41"/>
      <c r="C8" s="41"/>
      <c r="D8" s="41"/>
      <c r="E8" s="41"/>
      <c r="F8" s="41"/>
      <c r="G8" s="176" t="s">
        <v>149</v>
      </c>
      <c r="H8" s="177"/>
      <c r="I8" s="177"/>
      <c r="J8" s="177"/>
      <c r="K8" s="177"/>
      <c r="L8" s="177"/>
      <c r="M8" s="177"/>
      <c r="N8" s="177"/>
      <c r="O8" s="177"/>
      <c r="P8" s="177"/>
      <c r="Q8" s="178"/>
      <c r="R8" s="176" t="s">
        <v>163</v>
      </c>
      <c r="S8" s="177"/>
      <c r="T8" s="177"/>
      <c r="U8" s="177"/>
      <c r="V8" s="177"/>
      <c r="W8" s="177"/>
      <c r="X8" s="177"/>
      <c r="Y8" s="177"/>
      <c r="Z8" s="177"/>
      <c r="AA8" s="177"/>
      <c r="AB8" s="177"/>
      <c r="AC8" s="178"/>
    </row>
    <row r="9" spans="1:29" s="5" customFormat="1" ht="62.65" customHeight="1" thickBot="1" x14ac:dyDescent="0.45">
      <c r="A9" s="24"/>
      <c r="F9" s="43"/>
      <c r="G9" s="179" t="s">
        <v>150</v>
      </c>
      <c r="H9" s="180"/>
      <c r="I9" s="180"/>
      <c r="J9" s="180"/>
      <c r="K9" s="181"/>
      <c r="L9" s="179" t="s">
        <v>151</v>
      </c>
      <c r="M9" s="180"/>
      <c r="N9" s="180"/>
      <c r="O9" s="180"/>
      <c r="P9" s="180"/>
      <c r="Q9" s="181"/>
      <c r="R9" s="185" t="s">
        <v>164</v>
      </c>
      <c r="S9" s="186"/>
      <c r="T9" s="186"/>
      <c r="U9" s="186"/>
      <c r="V9" s="186"/>
      <c r="W9" s="186"/>
      <c r="X9" s="187" t="s">
        <v>165</v>
      </c>
      <c r="Y9" s="188"/>
      <c r="Z9" s="188"/>
      <c r="AA9" s="188"/>
      <c r="AB9" s="188"/>
      <c r="AC9" s="189"/>
    </row>
    <row r="10" spans="1:29" s="11" customFormat="1" ht="45.75" thickBot="1" x14ac:dyDescent="0.3">
      <c r="A10" s="42" t="str">
        <f>'Site Data'!A6</f>
        <v>Site Number</v>
      </c>
      <c r="B10" s="169" t="str">
        <f>'Site Data'!B6</f>
        <v>Site Name</v>
      </c>
      <c r="C10" s="182"/>
      <c r="D10" s="65" t="str">
        <f>'Site Data'!C6</f>
        <v>Site ID</v>
      </c>
      <c r="E10" s="145" t="str">
        <f>'Site Data'!AA6</f>
        <v>Include</v>
      </c>
      <c r="F10" s="52" t="str">
        <f>'Site Data'!L6</f>
        <v>Year 1 Target PV Production (kWh)</v>
      </c>
      <c r="G10" s="42" t="s">
        <v>152</v>
      </c>
      <c r="H10" s="65" t="s">
        <v>153</v>
      </c>
      <c r="I10" s="65" t="s">
        <v>154</v>
      </c>
      <c r="J10" s="47" t="s">
        <v>155</v>
      </c>
      <c r="K10" s="146" t="s">
        <v>156</v>
      </c>
      <c r="L10" s="42" t="s">
        <v>152</v>
      </c>
      <c r="M10" s="65" t="s">
        <v>153</v>
      </c>
      <c r="N10" s="144" t="s">
        <v>157</v>
      </c>
      <c r="O10" s="65" t="s">
        <v>158</v>
      </c>
      <c r="P10" s="46" t="s">
        <v>159</v>
      </c>
      <c r="Q10" s="47" t="s">
        <v>160</v>
      </c>
      <c r="R10" s="42" t="s">
        <v>166</v>
      </c>
      <c r="S10" s="65" t="s">
        <v>167</v>
      </c>
      <c r="T10" s="65" t="s">
        <v>168</v>
      </c>
      <c r="U10" s="65" t="s">
        <v>169</v>
      </c>
      <c r="V10" s="65" t="s">
        <v>170</v>
      </c>
      <c r="W10" s="65" t="s">
        <v>171</v>
      </c>
      <c r="X10" s="42" t="s">
        <v>172</v>
      </c>
      <c r="Y10" s="65" t="s">
        <v>173</v>
      </c>
      <c r="Z10" s="65" t="s">
        <v>174</v>
      </c>
      <c r="AA10" s="65" t="s">
        <v>175</v>
      </c>
      <c r="AB10" s="65" t="s">
        <v>176</v>
      </c>
      <c r="AC10" s="47" t="s">
        <v>177</v>
      </c>
    </row>
    <row r="11" spans="1:29" ht="15" customHeight="1" x14ac:dyDescent="0.25">
      <c r="A11" s="67">
        <v>1</v>
      </c>
      <c r="B11" s="183" t="str">
        <f>INDEX(Site_Data_Table,MATCH($A11,'Site Data'!$A$6:$A$13,0),MATCH(B$10,Site_Data_Column_Names,0))</f>
        <v>Fremont Hall of Justice</v>
      </c>
      <c r="C11" s="184"/>
      <c r="D11" s="68" t="str">
        <f>INDEX(Site_Data_Table,MATCH($A11,'Site Data'!$A$6:$A$13,0),MATCH(D$10,Site_Data_Column_Names,0))</f>
        <v>01-H1</v>
      </c>
      <c r="E11" s="68" t="str">
        <f>INDEX(Site_Data_Table,MATCH($A11,'Site Data'!$A$6:$A$13,0),MATCH(E$10,Site_Data_Column_Names,0))</f>
        <v>Yes</v>
      </c>
      <c r="F11" s="66">
        <f>INDEX('Site Data'!$A$7:$M$13,MATCH($A11,'Site Data'!$A$7:$A$13,0),MATCH(F$10,'Site Data'!$A$6:$M$6,0))</f>
        <v>735000</v>
      </c>
      <c r="G11" s="69"/>
      <c r="H11" s="70"/>
      <c r="I11" s="71"/>
      <c r="J11" s="72"/>
      <c r="K11" s="126">
        <f t="shared" ref="K11:K17" si="0">I11*J11/1000</f>
        <v>0</v>
      </c>
      <c r="L11" s="69"/>
      <c r="M11" s="70"/>
      <c r="N11" s="73"/>
      <c r="O11" s="71"/>
      <c r="P11" s="129"/>
      <c r="Q11" s="74">
        <f t="shared" ref="Q11:Q18" si="1">IFERROR(K11/P11,0)</f>
        <v>0</v>
      </c>
      <c r="R11" s="82"/>
      <c r="S11" s="83"/>
      <c r="T11" s="83"/>
      <c r="U11" s="135"/>
      <c r="V11" s="135"/>
      <c r="W11" s="84"/>
      <c r="X11" s="85"/>
      <c r="Y11" s="86"/>
      <c r="Z11" s="86"/>
      <c r="AA11" s="86"/>
      <c r="AB11" s="86"/>
      <c r="AC11" s="87"/>
    </row>
    <row r="12" spans="1:29" ht="15" customHeight="1" x14ac:dyDescent="0.25">
      <c r="A12" s="49">
        <f t="shared" ref="A12:A17" si="2">A11+1</f>
        <v>2</v>
      </c>
      <c r="B12" s="172" t="str">
        <f>INDEX(Site_Data_Table,MATCH($A12,'Site Data'!$A$6:$A$13,0),MATCH(B$10,Site_Data_Column_Names,0))</f>
        <v>Bray Courts</v>
      </c>
      <c r="C12" s="173"/>
      <c r="D12" s="63" t="str">
        <f>INDEX(Site_Data_Table,MATCH($A12,'Site Data'!$A$6:$A$13,0),MATCH(D$10,Site_Data_Column_Names,0))</f>
        <v>07-A3</v>
      </c>
      <c r="E12" s="63" t="str">
        <f>INDEX(Site_Data_Table,MATCH($A12,'Site Data'!$A$6:$A$13,0),MATCH(E$10,Site_Data_Column_Names,0))</f>
        <v>Yes</v>
      </c>
      <c r="F12" s="50">
        <f>INDEX('Site Data'!$A$7:$M$13,MATCH($A12,'Site Data'!$A$7:$A$13,0),MATCH(F$10,'Site Data'!$A$6:$M$6,0))</f>
        <v>675000</v>
      </c>
      <c r="G12" s="75"/>
      <c r="H12" s="76"/>
      <c r="I12" s="77"/>
      <c r="J12" s="78"/>
      <c r="K12" s="127">
        <f t="shared" si="0"/>
        <v>0</v>
      </c>
      <c r="L12" s="75"/>
      <c r="M12" s="76"/>
      <c r="N12" s="79"/>
      <c r="O12" s="77"/>
      <c r="P12" s="130"/>
      <c r="Q12" s="80">
        <f t="shared" si="1"/>
        <v>0</v>
      </c>
      <c r="R12" s="88"/>
      <c r="S12" s="89"/>
      <c r="T12" s="89"/>
      <c r="U12" s="136"/>
      <c r="V12" s="136"/>
      <c r="W12" s="90"/>
      <c r="X12" s="91"/>
      <c r="Y12" s="92"/>
      <c r="Z12" s="92"/>
      <c r="AA12" s="92"/>
      <c r="AB12" s="92"/>
      <c r="AC12" s="93"/>
    </row>
    <row r="13" spans="1:29" ht="15" customHeight="1" x14ac:dyDescent="0.25">
      <c r="A13" s="49">
        <f t="shared" si="2"/>
        <v>3</v>
      </c>
      <c r="B13" s="172" t="str">
        <f>INDEX(Site_Data_Table,MATCH($A13,'Site Data'!$A$6:$A$13,0),MATCH(B$10,Site_Data_Column_Names,0))</f>
        <v>Richard E. Arnason Justice Center</v>
      </c>
      <c r="C13" s="173"/>
      <c r="D13" s="64" t="str">
        <f>INDEX(Site_Data_Table,MATCH($A13,'Site Data'!$A$6:$A$13,0),MATCH(D$10,Site_Data_Column_Names,0))</f>
        <v>07-E3</v>
      </c>
      <c r="E13" s="64" t="str">
        <f>INDEX(Site_Data_Table,MATCH($A13,'Site Data'!$A$6:$A$13,0),MATCH(E$10,Site_Data_Column_Names,0))</f>
        <v>Yes</v>
      </c>
      <c r="F13" s="50">
        <f>INDEX('Site Data'!$A$7:$M$13,MATCH($A13,'Site Data'!$A$7:$A$13,0),MATCH(F$10,'Site Data'!$A$6:$M$6,0))</f>
        <v>750000</v>
      </c>
      <c r="G13" s="75"/>
      <c r="H13" s="76"/>
      <c r="I13" s="77"/>
      <c r="J13" s="78"/>
      <c r="K13" s="127">
        <f t="shared" si="0"/>
        <v>0</v>
      </c>
      <c r="L13" s="75"/>
      <c r="M13" s="76"/>
      <c r="N13" s="79"/>
      <c r="O13" s="77"/>
      <c r="P13" s="130"/>
      <c r="Q13" s="80">
        <f t="shared" si="1"/>
        <v>0</v>
      </c>
      <c r="R13" s="88"/>
      <c r="S13" s="89"/>
      <c r="T13" s="89"/>
      <c r="U13" s="136"/>
      <c r="V13" s="136"/>
      <c r="W13" s="90"/>
      <c r="X13" s="91"/>
      <c r="Y13" s="92"/>
      <c r="Z13" s="92"/>
      <c r="AA13" s="92"/>
      <c r="AB13" s="92"/>
      <c r="AC13" s="93"/>
    </row>
    <row r="14" spans="1:29" ht="15" customHeight="1" x14ac:dyDescent="0.25">
      <c r="A14" s="49">
        <f t="shared" si="2"/>
        <v>4</v>
      </c>
      <c r="B14" s="172" t="str">
        <f>INDEX(Site_Data_Table,MATCH($A14,'Site Data'!$A$6:$A$13,0),MATCH(B$10,Site_Data_Column_Names,0))</f>
        <v>Walnut Creek Courthouse</v>
      </c>
      <c r="C14" s="173"/>
      <c r="D14" s="64" t="str">
        <f>INDEX(Site_Data_Table,MATCH($A14,'Site Data'!$A$6:$A$13,0),MATCH(D$10,Site_Data_Column_Names,0))</f>
        <v>07-C1</v>
      </c>
      <c r="E14" s="64" t="str">
        <f>INDEX(Site_Data_Table,MATCH($A14,'Site Data'!$A$6:$A$13,0),MATCH(E$10,Site_Data_Column_Names,0))</f>
        <v>Yes</v>
      </c>
      <c r="F14" s="50">
        <f>INDEX('Site Data'!$A$7:$M$13,MATCH($A14,'Site Data'!$A$7:$A$13,0),MATCH(F$10,'Site Data'!$A$6:$M$6,0))</f>
        <v>165000</v>
      </c>
      <c r="G14" s="75"/>
      <c r="H14" s="76"/>
      <c r="I14" s="77"/>
      <c r="J14" s="78"/>
      <c r="K14" s="127">
        <f t="shared" si="0"/>
        <v>0</v>
      </c>
      <c r="L14" s="75"/>
      <c r="M14" s="76"/>
      <c r="N14" s="79"/>
      <c r="O14" s="77"/>
      <c r="P14" s="130"/>
      <c r="Q14" s="80">
        <f t="shared" si="1"/>
        <v>0</v>
      </c>
      <c r="R14" s="88"/>
      <c r="S14" s="89"/>
      <c r="T14" s="89"/>
      <c r="U14" s="136"/>
      <c r="V14" s="136"/>
      <c r="W14" s="90"/>
      <c r="X14" s="91"/>
      <c r="Y14" s="92"/>
      <c r="Z14" s="92"/>
      <c r="AA14" s="92"/>
      <c r="AB14" s="92"/>
      <c r="AC14" s="93"/>
    </row>
    <row r="15" spans="1:29" ht="15" customHeight="1" x14ac:dyDescent="0.25">
      <c r="A15" s="49">
        <f t="shared" si="2"/>
        <v>5</v>
      </c>
      <c r="B15" s="172" t="str">
        <f>INDEX(Site_Data_Table,MATCH($A15,'Site Data'!$A$6:$A$13,0),MATCH(B$10,Site_Data_Column_Names,0))</f>
        <v>San Benito County Superior Court</v>
      </c>
      <c r="C15" s="173"/>
      <c r="D15" s="64" t="str">
        <f>INDEX(Site_Data_Table,MATCH($A15,'Site Data'!$A$6:$A$13,0),MATCH(D$10,Site_Data_Column_Names,0))</f>
        <v>35-C1</v>
      </c>
      <c r="E15" s="64" t="str">
        <f>INDEX(Site_Data_Table,MATCH($A15,'Site Data'!$A$6:$A$13,0),MATCH(E$10,Site_Data_Column_Names,0))</f>
        <v>Yes</v>
      </c>
      <c r="F15" s="50">
        <f>INDEX('Site Data'!$A$7:$M$13,MATCH($A15,'Site Data'!$A$7:$A$13,0),MATCH(F$10,'Site Data'!$A$6:$M$6,0))</f>
        <v>429000</v>
      </c>
      <c r="G15" s="75"/>
      <c r="H15" s="76"/>
      <c r="I15" s="77"/>
      <c r="J15" s="78"/>
      <c r="K15" s="127">
        <f t="shared" si="0"/>
        <v>0</v>
      </c>
      <c r="L15" s="75"/>
      <c r="M15" s="76"/>
      <c r="N15" s="79"/>
      <c r="O15" s="77"/>
      <c r="P15" s="130"/>
      <c r="Q15" s="80">
        <f t="shared" si="1"/>
        <v>0</v>
      </c>
      <c r="R15" s="88"/>
      <c r="S15" s="89"/>
      <c r="T15" s="89"/>
      <c r="U15" s="136"/>
      <c r="V15" s="136"/>
      <c r="W15" s="90"/>
      <c r="X15" s="91"/>
      <c r="Y15" s="92"/>
      <c r="Z15" s="92"/>
      <c r="AA15" s="92"/>
      <c r="AB15" s="92"/>
      <c r="AC15" s="93"/>
    </row>
    <row r="16" spans="1:29" ht="15" customHeight="1" x14ac:dyDescent="0.25">
      <c r="A16" s="49">
        <f t="shared" si="2"/>
        <v>6</v>
      </c>
      <c r="B16" s="172" t="str">
        <f>INDEX(Site_Data_Table,MATCH($A16,'Site Data'!$A$6:$A$13,0),MATCH(B$10,Site_Data_Column_Names,0))</f>
        <v>Northern Branch Courthouse</v>
      </c>
      <c r="C16" s="173"/>
      <c r="D16" s="64" t="str">
        <f>INDEX(Site_Data_Table,MATCH($A16,'Site Data'!$A$6:$A$13,0),MATCH(D$10,Site_Data_Column_Names,0))</f>
        <v>41-C1</v>
      </c>
      <c r="E16" s="64" t="str">
        <f>INDEX(Site_Data_Table,MATCH($A16,'Site Data'!$A$6:$A$13,0),MATCH(E$10,Site_Data_Column_Names,0))</f>
        <v>Yes</v>
      </c>
      <c r="F16" s="50">
        <f>INDEX('Site Data'!$A$7:$M$13,MATCH($A16,'Site Data'!$A$7:$A$13,0),MATCH(F$10,'Site Data'!$A$6:$M$6,0))</f>
        <v>361000</v>
      </c>
      <c r="G16" s="75"/>
      <c r="H16" s="76"/>
      <c r="I16" s="77"/>
      <c r="J16" s="78"/>
      <c r="K16" s="127">
        <f t="shared" si="0"/>
        <v>0</v>
      </c>
      <c r="L16" s="75"/>
      <c r="M16" s="76"/>
      <c r="N16" s="79"/>
      <c r="O16" s="77"/>
      <c r="P16" s="130"/>
      <c r="Q16" s="80">
        <f t="shared" si="1"/>
        <v>0</v>
      </c>
      <c r="R16" s="88"/>
      <c r="S16" s="89"/>
      <c r="T16" s="89"/>
      <c r="U16" s="136"/>
      <c r="V16" s="136"/>
      <c r="W16" s="90"/>
      <c r="X16" s="91"/>
      <c r="Y16" s="92"/>
      <c r="Z16" s="92"/>
      <c r="AA16" s="92"/>
      <c r="AB16" s="92"/>
      <c r="AC16" s="93"/>
    </row>
    <row r="17" spans="1:29" ht="15" customHeight="1" thickBot="1" x14ac:dyDescent="0.3">
      <c r="A17" s="49">
        <f t="shared" si="2"/>
        <v>7</v>
      </c>
      <c r="B17" s="172" t="str">
        <f>INDEX(Site_Data_Table,MATCH($A17,'Site Data'!$A$6:$A$13,0),MATCH(B$10,Site_Data_Column_Names,0))</f>
        <v>Downtown Superior Court</v>
      </c>
      <c r="C17" s="173"/>
      <c r="D17" s="64" t="str">
        <f>INDEX(Site_Data_Table,MATCH($A17,'Site Data'!$A$6:$A$13,0),MATCH(D$10,Site_Data_Column_Names,0))</f>
        <v>43-B1</v>
      </c>
      <c r="E17" s="64" t="str">
        <f>INDEX(Site_Data_Table,MATCH($A17,'Site Data'!$A$6:$A$13,0),MATCH(E$10,Site_Data_Column_Names,0))</f>
        <v>Yes</v>
      </c>
      <c r="F17" s="50">
        <f>INDEX('Site Data'!$A$7:$M$13,MATCH($A17,'Site Data'!$A$7:$A$13,0),MATCH(F$10,'Site Data'!$A$6:$M$6,0))</f>
        <v>1871000</v>
      </c>
      <c r="G17" s="75"/>
      <c r="H17" s="76"/>
      <c r="I17" s="77"/>
      <c r="J17" s="78"/>
      <c r="K17" s="127">
        <f t="shared" si="0"/>
        <v>0</v>
      </c>
      <c r="L17" s="75"/>
      <c r="M17" s="76"/>
      <c r="N17" s="79"/>
      <c r="O17" s="77"/>
      <c r="P17" s="130"/>
      <c r="Q17" s="80">
        <f t="shared" si="1"/>
        <v>0</v>
      </c>
      <c r="R17" s="88"/>
      <c r="S17" s="89"/>
      <c r="T17" s="89"/>
      <c r="U17" s="136"/>
      <c r="V17" s="136"/>
      <c r="W17" s="90"/>
      <c r="X17" s="91"/>
      <c r="Y17" s="92"/>
      <c r="Z17" s="92"/>
      <c r="AA17" s="92"/>
      <c r="AB17" s="92"/>
      <c r="AC17" s="93"/>
    </row>
    <row r="18" spans="1:29" ht="15" customHeight="1" thickBot="1" x14ac:dyDescent="0.3">
      <c r="A18" s="103"/>
      <c r="B18" s="104"/>
      <c r="C18" s="104"/>
      <c r="D18" s="104"/>
      <c r="E18" s="104"/>
      <c r="F18" s="105"/>
      <c r="G18" s="106"/>
      <c r="H18" s="106"/>
      <c r="I18" s="106"/>
      <c r="J18" s="107" t="s">
        <v>80</v>
      </c>
      <c r="K18" s="134">
        <f>SUMIFS(K$11:K$17,$E$11:$E$17,"Yes")</f>
        <v>0</v>
      </c>
      <c r="L18" s="106"/>
      <c r="M18" s="106"/>
      <c r="N18" s="106"/>
      <c r="O18" s="106"/>
      <c r="P18" s="128">
        <f>SUMIFS(P$11:P$17,$E$11:$E$17,"Yes")</f>
        <v>0</v>
      </c>
      <c r="Q18" s="108">
        <f t="shared" si="1"/>
        <v>0</v>
      </c>
      <c r="R18" s="106"/>
      <c r="S18" s="106"/>
      <c r="T18" s="106"/>
      <c r="U18" s="137">
        <f>SUMIFS(U$11:U$17,$E$11:$E$17,"Yes")</f>
        <v>0</v>
      </c>
      <c r="V18" s="139">
        <f>SUMIFS(V$11:V$17,$E$11:$E$17,"Yes")</f>
        <v>0</v>
      </c>
      <c r="W18" s="138">
        <f>SUMIFS(W$11:W$17,$E$11:$E$17,"Yes")</f>
        <v>0</v>
      </c>
      <c r="X18" s="106"/>
      <c r="Y18" s="106"/>
      <c r="Z18" s="106"/>
      <c r="AA18" s="106"/>
      <c r="AB18" s="106"/>
      <c r="AC18" s="106"/>
    </row>
  </sheetData>
  <sheetProtection algorithmName="SHA-512" hashValue="atEurSd9uPtQnRB8++WC0GrwtnvmvqeOwXDqLwbzVHzSOLp6F1ApBemXx4AC6GsgxI/TiSMWeeWYgpJjVqGciA==" saltValue="JzBKZFWdSYek6qhZVNCxfg==" spinCount="100000" sheet="1" formatColumns="0" formatRows="0"/>
  <protectedRanges>
    <protectedRange sqref="G11:J17" name="Specs"/>
    <protectedRange sqref="L11:P17" name="Iverter Spec"/>
    <protectedRange sqref="L11:P17" name="inverter Specs"/>
  </protectedRanges>
  <mergeCells count="16">
    <mergeCell ref="R8:AC8"/>
    <mergeCell ref="G9:K9"/>
    <mergeCell ref="L9:Q9"/>
    <mergeCell ref="R9:W9"/>
    <mergeCell ref="X9:AC9"/>
    <mergeCell ref="B16:C16"/>
    <mergeCell ref="B17:C17"/>
    <mergeCell ref="B15:C15"/>
    <mergeCell ref="A1:Q1"/>
    <mergeCell ref="B6:F6"/>
    <mergeCell ref="G8:Q8"/>
    <mergeCell ref="B10:C10"/>
    <mergeCell ref="B11:C11"/>
    <mergeCell ref="B12:C12"/>
    <mergeCell ref="B13:C13"/>
    <mergeCell ref="B14:C14"/>
  </mergeCells>
  <conditionalFormatting sqref="A11:B17 D11:AC17">
    <cfRule type="expression" dxfId="0" priority="6">
      <formula>($E11="No")</formula>
    </cfRule>
  </conditionalFormatting>
  <pageMargins left="0.5" right="0.5" top="0.5" bottom="0.75" header="0.3" footer="0.4"/>
  <pageSetup paperSize="3" scale="50" fitToWidth="2" pageOrder="overThenDown" orientation="landscape" horizontalDpi="300" verticalDpi="300" r:id="rId1"/>
  <headerFooter>
    <oddFooter>&amp;L&amp;10&amp;D&amp;R&amp;10&amp;F | &amp;A |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G49"/>
  <sheetViews>
    <sheetView workbookViewId="0">
      <selection activeCell="B10" sqref="B10:B11"/>
    </sheetView>
  </sheetViews>
  <sheetFormatPr defaultColWidth="8.6640625" defaultRowHeight="15" x14ac:dyDescent="0.25"/>
  <cols>
    <col min="1" max="3" width="16.5546875" style="13" customWidth="1"/>
    <col min="4" max="4" width="2.21875" style="13" customWidth="1"/>
    <col min="5" max="5" width="16.5546875" style="13" customWidth="1"/>
    <col min="6" max="6" width="2.21875" style="13" customWidth="1"/>
    <col min="7" max="7" width="16.5546875" style="13" customWidth="1"/>
    <col min="8" max="16384" width="8.6640625" style="13"/>
  </cols>
  <sheetData>
    <row r="1" spans="1:7" x14ac:dyDescent="0.25">
      <c r="A1" s="1" t="e">
        <f>#REF!</f>
        <v>#REF!</v>
      </c>
      <c r="B1" s="1"/>
      <c r="C1" s="23"/>
      <c r="D1" s="23"/>
      <c r="E1" s="23"/>
      <c r="F1" s="23"/>
      <c r="G1" s="23"/>
    </row>
    <row r="2" spans="1:7" ht="28.5" x14ac:dyDescent="0.45">
      <c r="A2" s="7" t="str">
        <f ca="1">"FORM C2, "&amp;MID(CELL("filename",A1),FIND("]",CELL("filename",A1))+1,256)</f>
        <v>FORM C2, Lists</v>
      </c>
      <c r="B2" s="1"/>
      <c r="C2" s="23"/>
      <c r="D2" s="23"/>
      <c r="E2" s="23"/>
      <c r="F2" s="23"/>
      <c r="G2" s="23"/>
    </row>
    <row r="3" spans="1:7" x14ac:dyDescent="0.25">
      <c r="A3" s="1"/>
      <c r="B3" s="1"/>
      <c r="C3" s="23"/>
      <c r="D3" s="23"/>
      <c r="E3" s="23"/>
      <c r="F3" s="23"/>
      <c r="G3" s="23"/>
    </row>
    <row r="4" spans="1:7" x14ac:dyDescent="0.25">
      <c r="A4" s="10" t="e">
        <f>#REF!</f>
        <v>#REF!</v>
      </c>
      <c r="B4" s="1"/>
      <c r="C4" s="23"/>
      <c r="D4" s="23"/>
      <c r="E4" s="23"/>
      <c r="F4" s="23"/>
      <c r="G4" s="23"/>
    </row>
    <row r="6" spans="1:7" x14ac:dyDescent="0.25">
      <c r="A6" s="14" t="s">
        <v>178</v>
      </c>
      <c r="B6" s="23"/>
      <c r="C6" s="23"/>
      <c r="D6" s="23"/>
      <c r="E6" s="23"/>
      <c r="F6" s="23"/>
      <c r="G6" s="23"/>
    </row>
    <row r="7" spans="1:7" x14ac:dyDescent="0.25">
      <c r="A7" s="12" t="s">
        <v>51</v>
      </c>
      <c r="B7" s="23"/>
      <c r="C7" s="23"/>
      <c r="D7" s="23"/>
      <c r="E7" s="23"/>
      <c r="F7" s="23"/>
      <c r="G7" s="23"/>
    </row>
    <row r="9" spans="1:7" x14ac:dyDescent="0.25">
      <c r="A9" s="15" t="s">
        <v>179</v>
      </c>
      <c r="B9" s="23"/>
      <c r="C9" s="15" t="s">
        <v>180</v>
      </c>
      <c r="D9" s="23"/>
      <c r="E9" s="15" t="s">
        <v>181</v>
      </c>
      <c r="F9" s="23"/>
      <c r="G9" s="19" t="s">
        <v>182</v>
      </c>
    </row>
    <row r="10" spans="1:7" x14ac:dyDescent="0.25">
      <c r="A10" s="22" t="s">
        <v>42</v>
      </c>
      <c r="B10" s="123" t="s">
        <v>42</v>
      </c>
      <c r="C10" s="20">
        <v>20</v>
      </c>
      <c r="D10" s="23"/>
      <c r="E10" s="20" t="s">
        <v>183</v>
      </c>
      <c r="F10" s="23"/>
      <c r="G10" s="22" t="s">
        <v>184</v>
      </c>
    </row>
    <row r="11" spans="1:7" x14ac:dyDescent="0.25">
      <c r="A11" s="21" t="s">
        <v>62</v>
      </c>
      <c r="B11" s="123" t="s">
        <v>62</v>
      </c>
      <c r="C11" s="21">
        <v>25</v>
      </c>
      <c r="D11" s="23"/>
      <c r="E11" s="21" t="s">
        <v>185</v>
      </c>
      <c r="F11" s="23"/>
      <c r="G11" s="20" t="s">
        <v>186</v>
      </c>
    </row>
    <row r="12" spans="1:7" x14ac:dyDescent="0.25">
      <c r="A12" s="23"/>
      <c r="B12" s="23"/>
      <c r="C12" s="23"/>
      <c r="D12" s="23"/>
      <c r="E12" s="23"/>
      <c r="F12" s="23"/>
      <c r="G12" s="21" t="s">
        <v>187</v>
      </c>
    </row>
    <row r="13" spans="1:7" x14ac:dyDescent="0.25">
      <c r="A13" s="16" t="s">
        <v>188</v>
      </c>
      <c r="B13" s="17"/>
      <c r="C13" s="18"/>
      <c r="D13" s="1"/>
      <c r="E13" s="15" t="s">
        <v>189</v>
      </c>
      <c r="F13" s="23"/>
      <c r="G13" s="23"/>
    </row>
    <row r="14" spans="1:7" x14ac:dyDescent="0.25">
      <c r="A14" s="54" t="s">
        <v>51</v>
      </c>
      <c r="B14" s="55" t="s">
        <v>190</v>
      </c>
      <c r="C14" s="56" t="s">
        <v>191</v>
      </c>
      <c r="D14" s="23"/>
      <c r="E14" s="57" t="str">
        <f>IF($A$7="PG&amp;E",
IF(Lists!A14="","",Lists!A14),
IF($A$7="SCE",
IF(Lists!B14="","",Lists!B14),
IF(Lists!C14="","",Lists!C14)))</f>
        <v>PG&amp;E</v>
      </c>
      <c r="F14" s="23"/>
      <c r="G14" s="23"/>
    </row>
    <row r="15" spans="1:7" x14ac:dyDescent="0.25">
      <c r="A15" s="22" t="s">
        <v>192</v>
      </c>
      <c r="B15" s="22" t="s">
        <v>193</v>
      </c>
      <c r="C15" s="22"/>
      <c r="D15" s="23"/>
      <c r="E15" s="20" t="str">
        <f>IF($A$7="PG&amp;E",
IF(Lists!A15="","",Lists!A15),
IF($A$7="SCE",
IF(Lists!B15="","",Lists!B15),
IF(Lists!C15="","",Lists!C15)))</f>
        <v>A-1</v>
      </c>
      <c r="F15" s="23"/>
      <c r="G15" s="23"/>
    </row>
    <row r="16" spans="1:7" x14ac:dyDescent="0.25">
      <c r="A16" s="20" t="s">
        <v>194</v>
      </c>
      <c r="B16" s="20" t="s">
        <v>195</v>
      </c>
      <c r="C16" s="20"/>
      <c r="D16" s="23"/>
      <c r="E16" s="20" t="str">
        <f>IF($A$7="PG&amp;E",
IF(Lists!A16="","",Lists!A16),
IF($A$7="SCE",
IF(Lists!B16="","",Lists!B16),
IF(Lists!C16="","",Lists!C16)))</f>
        <v>A-6</v>
      </c>
      <c r="F16" s="23"/>
      <c r="G16" s="23"/>
    </row>
    <row r="17" spans="1:5" x14ac:dyDescent="0.25">
      <c r="A17" s="20" t="s">
        <v>196</v>
      </c>
      <c r="B17" s="20" t="s">
        <v>197</v>
      </c>
      <c r="C17" s="20"/>
      <c r="D17" s="23"/>
      <c r="E17" s="20" t="str">
        <f>IF($A$7="PG&amp;E",
IF(Lists!A17="","",Lists!A17),
IF($A$7="SCE",
IF(Lists!B17="","",Lists!B17),
IF(Lists!C17="","",Lists!C17)))</f>
        <v>A-10-S</v>
      </c>
    </row>
    <row r="18" spans="1:5" x14ac:dyDescent="0.25">
      <c r="A18" s="20" t="s">
        <v>198</v>
      </c>
      <c r="B18" s="20" t="s">
        <v>199</v>
      </c>
      <c r="C18" s="20"/>
      <c r="D18" s="23"/>
      <c r="E18" s="20" t="str">
        <f>IF($A$7="PG&amp;E",
IF(Lists!A18="","",Lists!A18),
IF($A$7="SCE",
IF(Lists!B18="","",Lists!B18),
IF(Lists!C18="","",Lists!C18)))</f>
        <v>A-10-P</v>
      </c>
    </row>
    <row r="19" spans="1:5" x14ac:dyDescent="0.25">
      <c r="A19" s="20" t="s">
        <v>200</v>
      </c>
      <c r="B19" s="20" t="s">
        <v>201</v>
      </c>
      <c r="C19" s="20"/>
      <c r="D19" s="23"/>
      <c r="E19" s="20" t="str">
        <f>IF($A$7="PG&amp;E",
IF(Lists!A19="","",Lists!A19),
IF($A$7="SCE",
IF(Lists!B19="","",Lists!B19),
IF(Lists!C19="","",Lists!C19)))</f>
        <v>A-10-T</v>
      </c>
    </row>
    <row r="20" spans="1:5" x14ac:dyDescent="0.25">
      <c r="A20" s="20" t="s">
        <v>202</v>
      </c>
      <c r="B20" s="20" t="s">
        <v>203</v>
      </c>
      <c r="C20" s="20"/>
      <c r="D20" s="23"/>
      <c r="E20" s="20" t="str">
        <f>IF($A$7="PG&amp;E",
IF(Lists!A20="","",Lists!A20),
IF($A$7="SCE",
IF(Lists!B20="","",Lists!B20),
IF(Lists!C20="","",Lists!C20)))</f>
        <v>A-10 TOU-S</v>
      </c>
    </row>
    <row r="21" spans="1:5" x14ac:dyDescent="0.25">
      <c r="A21" s="20" t="s">
        <v>204</v>
      </c>
      <c r="B21" s="20" t="s">
        <v>205</v>
      </c>
      <c r="C21" s="20"/>
      <c r="D21" s="23"/>
      <c r="E21" s="20" t="str">
        <f>IF($A$7="PG&amp;E",
IF(Lists!A21="","",Lists!A21),
IF($A$7="SCE",
IF(Lists!B21="","",Lists!B21),
IF(Lists!C21="","",Lists!C21)))</f>
        <v>A-10 TOU-P</v>
      </c>
    </row>
    <row r="22" spans="1:5" x14ac:dyDescent="0.25">
      <c r="A22" s="20" t="s">
        <v>206</v>
      </c>
      <c r="B22" s="20" t="s">
        <v>207</v>
      </c>
      <c r="C22" s="20"/>
      <c r="D22" s="23"/>
      <c r="E22" s="20" t="str">
        <f>IF($A$7="PG&amp;E",
IF(Lists!A22="","",Lists!A22),
IF($A$7="SCE",
IF(Lists!B22="","",Lists!B22),
IF(Lists!C22="","",Lists!C22)))</f>
        <v>A-10 TOU-T</v>
      </c>
    </row>
    <row r="23" spans="1:5" x14ac:dyDescent="0.25">
      <c r="A23" s="20" t="s">
        <v>208</v>
      </c>
      <c r="B23" s="20" t="s">
        <v>209</v>
      </c>
      <c r="C23" s="20"/>
      <c r="D23" s="23"/>
      <c r="E23" s="20" t="str">
        <f>IF($A$7="PG&amp;E",
IF(Lists!A23="","",Lists!A23),
IF($A$7="SCE",
IF(Lists!B23="","",Lists!B23),
IF(Lists!C23="","",Lists!C23)))</f>
        <v>E-19-S</v>
      </c>
    </row>
    <row r="24" spans="1:5" x14ac:dyDescent="0.25">
      <c r="A24" s="20" t="s">
        <v>210</v>
      </c>
      <c r="B24" s="20" t="s">
        <v>211</v>
      </c>
      <c r="C24" s="20"/>
      <c r="D24" s="23"/>
      <c r="E24" s="20" t="str">
        <f>IF($A$7="PG&amp;E",
IF(Lists!A24="","",Lists!A24),
IF($A$7="SCE",
IF(Lists!B24="","",Lists!B24),
IF(Lists!C24="","",Lists!C24)))</f>
        <v>E-19-P</v>
      </c>
    </row>
    <row r="25" spans="1:5" x14ac:dyDescent="0.25">
      <c r="A25" s="20" t="s">
        <v>212</v>
      </c>
      <c r="B25" s="20" t="s">
        <v>213</v>
      </c>
      <c r="C25" s="20"/>
      <c r="D25" s="23"/>
      <c r="E25" s="20" t="str">
        <f>IF($A$7="PG&amp;E",
IF(Lists!A25="","",Lists!A25),
IF($A$7="SCE",
IF(Lists!B25="","",Lists!B25),
IF(Lists!C25="","",Lists!C25)))</f>
        <v>E-19-T</v>
      </c>
    </row>
    <row r="26" spans="1:5" x14ac:dyDescent="0.25">
      <c r="A26" s="20"/>
      <c r="B26" s="20" t="s">
        <v>214</v>
      </c>
      <c r="C26" s="20"/>
      <c r="D26" s="23"/>
      <c r="E26" s="20" t="str">
        <f>IF($A$7="PG&amp;E",
IF(Lists!A26="","",Lists!A26),
IF($A$7="SCE",
IF(Lists!B26="","",Lists!B26),
IF(Lists!C26="","",Lists!C26)))</f>
        <v/>
      </c>
    </row>
    <row r="27" spans="1:5" x14ac:dyDescent="0.25">
      <c r="A27" s="20"/>
      <c r="B27" s="20"/>
      <c r="C27" s="20"/>
      <c r="D27" s="23"/>
      <c r="E27" s="20" t="str">
        <f>IF($A$7="PG&amp;E",
IF(Lists!A27="","",Lists!A27),
IF($A$7="SCE",
IF(Lists!B27="","",Lists!B27),
IF(Lists!C27="","",Lists!C27)))</f>
        <v/>
      </c>
    </row>
    <row r="28" spans="1:5" x14ac:dyDescent="0.25">
      <c r="A28" s="20"/>
      <c r="B28" s="20"/>
      <c r="C28" s="20"/>
      <c r="D28" s="23"/>
      <c r="E28" s="20" t="str">
        <f>IF($A$7="PG&amp;E",
IF(Lists!A28="","",Lists!A28),
IF($A$7="SCE",
IF(Lists!B28="","",Lists!B28),
IF(Lists!C28="","",Lists!C28)))</f>
        <v/>
      </c>
    </row>
    <row r="29" spans="1:5" x14ac:dyDescent="0.25">
      <c r="A29" s="20"/>
      <c r="B29" s="20"/>
      <c r="C29" s="20"/>
      <c r="D29" s="23"/>
      <c r="E29" s="20" t="str">
        <f>IF($A$7="PG&amp;E",
IF(Lists!A29="","",Lists!A29),
IF($A$7="SCE",
IF(Lists!B29="","",Lists!B29),
IF(Lists!C29="","",Lists!C29)))</f>
        <v/>
      </c>
    </row>
    <row r="30" spans="1:5" x14ac:dyDescent="0.25">
      <c r="A30" s="20"/>
      <c r="B30" s="20"/>
      <c r="C30" s="20"/>
      <c r="D30" s="23"/>
      <c r="E30" s="20" t="str">
        <f>IF($A$7="PG&amp;E",
IF(Lists!A30="","",Lists!A30),
IF($A$7="SCE",
IF(Lists!B30="","",Lists!B30),
IF(Lists!C30="","",Lists!C30)))</f>
        <v/>
      </c>
    </row>
    <row r="31" spans="1:5" x14ac:dyDescent="0.25">
      <c r="A31" s="20"/>
      <c r="B31" s="20"/>
      <c r="C31" s="20"/>
      <c r="D31" s="23"/>
      <c r="E31" s="20" t="str">
        <f>IF($A$7="PG&amp;E",
IF(Lists!A31="","",Lists!A31),
IF($A$7="SCE",
IF(Lists!B31="","",Lists!B31),
IF(Lists!C31="","",Lists!C31)))</f>
        <v/>
      </c>
    </row>
    <row r="32" spans="1:5" x14ac:dyDescent="0.25">
      <c r="A32" s="20"/>
      <c r="B32" s="20"/>
      <c r="C32" s="20"/>
      <c r="D32" s="23"/>
      <c r="E32" s="20" t="str">
        <f>IF($A$7="PG&amp;E",
IF(Lists!A32="","",Lists!A32),
IF($A$7="SCE",
IF(Lists!B32="","",Lists!B32),
IF(Lists!C32="","",Lists!C32)))</f>
        <v/>
      </c>
    </row>
    <row r="33" spans="1:5" x14ac:dyDescent="0.25">
      <c r="A33" s="20"/>
      <c r="B33" s="20"/>
      <c r="C33" s="20"/>
      <c r="D33" s="23"/>
      <c r="E33" s="20" t="str">
        <f>IF($A$7="PG&amp;E",
IF(Lists!A33="","",Lists!A33),
IF($A$7="SCE",
IF(Lists!B33="","",Lists!B33),
IF(Lists!C33="","",Lists!C33)))</f>
        <v/>
      </c>
    </row>
    <row r="34" spans="1:5" x14ac:dyDescent="0.25">
      <c r="A34" s="21"/>
      <c r="B34" s="21"/>
      <c r="C34" s="21"/>
      <c r="D34" s="23"/>
      <c r="E34" s="21" t="str">
        <f>IF($A$7="PG&amp;E",
IF(Lists!A34="","",Lists!A34),
IF($A$7="SCE",
IF(Lists!B34="","",Lists!B34),
IF(Lists!C34="","",Lists!C34)))</f>
        <v/>
      </c>
    </row>
    <row r="36" spans="1:5" x14ac:dyDescent="0.25">
      <c r="A36" s="190" t="s">
        <v>215</v>
      </c>
      <c r="B36" s="191"/>
      <c r="C36" s="23"/>
      <c r="D36" s="23"/>
      <c r="E36" s="23"/>
    </row>
    <row r="37" spans="1:5" x14ac:dyDescent="0.25">
      <c r="A37" s="58" t="s">
        <v>216</v>
      </c>
      <c r="B37" s="26"/>
      <c r="C37" s="23"/>
      <c r="D37" s="23"/>
      <c r="E37" s="19" t="s">
        <v>217</v>
      </c>
    </row>
    <row r="38" spans="1:5" x14ac:dyDescent="0.25">
      <c r="A38" s="59" t="s">
        <v>218</v>
      </c>
      <c r="B38" s="60"/>
      <c r="C38" s="23"/>
      <c r="D38" s="23"/>
      <c r="E38" s="8" t="s">
        <v>219</v>
      </c>
    </row>
    <row r="39" spans="1:5" x14ac:dyDescent="0.25">
      <c r="A39" s="59" t="s">
        <v>51</v>
      </c>
      <c r="B39" s="60">
        <v>0.55900000000000005</v>
      </c>
      <c r="C39" s="23"/>
      <c r="D39" s="23"/>
      <c r="E39" s="8" t="s">
        <v>220</v>
      </c>
    </row>
    <row r="40" spans="1:5" x14ac:dyDescent="0.25">
      <c r="A40" s="59" t="s">
        <v>190</v>
      </c>
      <c r="B40" s="60">
        <v>0.66500000000000004</v>
      </c>
      <c r="C40" s="23"/>
      <c r="D40" s="23"/>
      <c r="E40" s="8" t="s">
        <v>221</v>
      </c>
    </row>
    <row r="41" spans="1:5" x14ac:dyDescent="0.25">
      <c r="A41" s="59" t="s">
        <v>191</v>
      </c>
      <c r="B41" s="60">
        <v>0.91500000000000004</v>
      </c>
      <c r="C41" s="23"/>
      <c r="D41" s="23"/>
      <c r="E41" s="8" t="s">
        <v>222</v>
      </c>
    </row>
    <row r="42" spans="1:5" x14ac:dyDescent="0.25">
      <c r="A42" s="58" t="s">
        <v>223</v>
      </c>
      <c r="B42" s="26"/>
      <c r="C42" s="23"/>
      <c r="D42" s="23"/>
      <c r="E42" s="9" t="s">
        <v>224</v>
      </c>
    </row>
    <row r="43" spans="1:5" x14ac:dyDescent="0.25">
      <c r="A43" s="59" t="s">
        <v>225</v>
      </c>
      <c r="B43" s="60">
        <v>19.643000000000001</v>
      </c>
      <c r="C43" s="23"/>
      <c r="D43" s="23"/>
      <c r="E43" s="23"/>
    </row>
    <row r="44" spans="1:5" x14ac:dyDescent="0.25">
      <c r="A44" s="59" t="s">
        <v>226</v>
      </c>
      <c r="B44" s="60">
        <v>12500</v>
      </c>
      <c r="C44" s="23"/>
      <c r="D44" s="23"/>
      <c r="E44" s="19" t="s">
        <v>227</v>
      </c>
    </row>
    <row r="45" spans="1:5" x14ac:dyDescent="0.25">
      <c r="A45" s="59" t="s">
        <v>228</v>
      </c>
      <c r="B45" s="60">
        <v>25</v>
      </c>
      <c r="C45" s="23"/>
      <c r="D45" s="23"/>
      <c r="E45" s="20" t="s">
        <v>229</v>
      </c>
    </row>
    <row r="46" spans="1:5" x14ac:dyDescent="0.25">
      <c r="A46" s="59" t="s">
        <v>230</v>
      </c>
      <c r="B46" s="60">
        <v>9821.5</v>
      </c>
      <c r="C46" s="23"/>
      <c r="D46" s="23"/>
      <c r="E46" s="20" t="s">
        <v>231</v>
      </c>
    </row>
    <row r="47" spans="1:5" x14ac:dyDescent="0.25">
      <c r="A47" s="58" t="s">
        <v>232</v>
      </c>
      <c r="B47" s="26"/>
      <c r="C47" s="23"/>
      <c r="D47" s="23"/>
      <c r="E47" s="21" t="s">
        <v>233</v>
      </c>
    </row>
    <row r="48" spans="1:5" x14ac:dyDescent="0.25">
      <c r="A48" s="59" t="s">
        <v>234</v>
      </c>
      <c r="B48" s="60">
        <v>13</v>
      </c>
      <c r="C48" s="23"/>
      <c r="D48" s="23"/>
      <c r="E48" s="23"/>
    </row>
    <row r="49" spans="1:2" x14ac:dyDescent="0.25">
      <c r="A49" s="61" t="s">
        <v>235</v>
      </c>
      <c r="B49" s="62">
        <v>5200</v>
      </c>
    </row>
  </sheetData>
  <mergeCells count="1">
    <mergeCell ref="A36:B36"/>
  </mergeCells>
  <phoneticPr fontId="11" type="noConversion"/>
  <dataValidations count="1">
    <dataValidation type="list" allowBlank="1" showInputMessage="1" showErrorMessage="1" sqref="A7" xr:uid="{00000000-0002-0000-0800-000000000000}">
      <formula1>IOUs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31</vt:i4>
      </vt:variant>
    </vt:vector>
  </HeadingPairs>
  <TitlesOfParts>
    <vt:vector size="37" baseType="lpstr">
      <vt:lpstr>Instructions</vt:lpstr>
      <vt:lpstr>Site Data</vt:lpstr>
      <vt:lpstr>Existing Generator Details</vt:lpstr>
      <vt:lpstr>System Specification PV-Only</vt:lpstr>
      <vt:lpstr>System Specification PV+BESS</vt:lpstr>
      <vt:lpstr>Lists</vt:lpstr>
      <vt:lpstr>Active_Tariffs</vt:lpstr>
      <vt:lpstr>CO2_Table</vt:lpstr>
      <vt:lpstr>'System Specification PV+BESS'!DC_Array_Size</vt:lpstr>
      <vt:lpstr>'System Specification PV-Only'!DC_Array_Size</vt:lpstr>
      <vt:lpstr>Environ_Table</vt:lpstr>
      <vt:lpstr>IOUs</vt:lpstr>
      <vt:lpstr>Lease_Types</vt:lpstr>
      <vt:lpstr>List_Mount_Type</vt:lpstr>
      <vt:lpstr>List_Shade_Structures</vt:lpstr>
      <vt:lpstr>List_Wire_Type</vt:lpstr>
      <vt:lpstr>'System Specification PV+BESS'!Mod_Num</vt:lpstr>
      <vt:lpstr>'System Specification PV-Only'!Mod_Num</vt:lpstr>
      <vt:lpstr>PGE_Tariffs</vt:lpstr>
      <vt:lpstr>PPA_Contract_Term</vt:lpstr>
      <vt:lpstr>Instructions!Print_Area</vt:lpstr>
      <vt:lpstr>'Site Data'!Print_Area</vt:lpstr>
      <vt:lpstr>'System Specification PV+BESS'!Print_Area</vt:lpstr>
      <vt:lpstr>'System Specification PV-Only'!Print_Area</vt:lpstr>
      <vt:lpstr>'Site Data'!Print_Titles</vt:lpstr>
      <vt:lpstr>'System Specification PV+BESS'!Print_Titles</vt:lpstr>
      <vt:lpstr>'System Specification PV-Only'!Print_Titles</vt:lpstr>
      <vt:lpstr>SCE_Tariffs</vt:lpstr>
      <vt:lpstr>Site_Data_Column_Names</vt:lpstr>
      <vt:lpstr>Site_Data_Table</vt:lpstr>
      <vt:lpstr>'System Specification PV+BESS'!System_Spec_Column_Names</vt:lpstr>
      <vt:lpstr>'System Specification PV-Only'!System_Spec_Column_Names</vt:lpstr>
      <vt:lpstr>'System Specification PV+BESS'!System_Spec_Table</vt:lpstr>
      <vt:lpstr>'System Specification PV-Only'!System_Spec_Table</vt:lpstr>
      <vt:lpstr>Yes_No</vt:lpstr>
      <vt:lpstr>Instructions!Yes_No_List</vt:lpstr>
      <vt:lpstr>Yes_No_List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D2 - PV Cost Proposal Form</dc:title>
  <dc:subject/>
  <dc:creator>Tom Williard</dc:creator>
  <cp:keywords/>
  <dc:description/>
  <cp:lastModifiedBy>Bagwill, Matthew</cp:lastModifiedBy>
  <cp:revision/>
  <dcterms:created xsi:type="dcterms:W3CDTF">2010-07-03T20:41:43Z</dcterms:created>
  <dcterms:modified xsi:type="dcterms:W3CDTF">2025-07-25T21:51:47Z</dcterms:modified>
  <cp:category/>
  <cp:contentStatus/>
</cp:coreProperties>
</file>