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AP\FS_New Solicitations\RFQP-FS-2025-02-MB_DBE Fort Ord CH\2. RFP-FS-2025-02-MB_Fort Ord DBE RFP\working files\RFP Docs\"/>
    </mc:Choice>
  </mc:AlternateContent>
  <xr:revisionPtr revIDLastSave="0" documentId="13_ncr:1_{1B3946C3-3F95-4FF2-BA43-212CD67E7A00}" xr6:coauthVersionLast="47" xr6:coauthVersionMax="47" xr10:uidLastSave="{00000000-0000-0000-0000-000000000000}"/>
  <bookViews>
    <workbookView xWindow="-120" yWindow="-120" windowWidth="24240" windowHeight="13140" xr2:uid="{831ACB49-07F6-453B-AE1E-263DF228A4CF}"/>
  </bookViews>
  <sheets>
    <sheet name="Target-GMP-Breakdown" sheetId="4" r:id="rId1"/>
  </sheets>
  <definedNames>
    <definedName name="_11m_0_F" hidden="1">#REF!</definedName>
    <definedName name="_1m_0_F" hidden="1">#REF!</definedName>
    <definedName name="_Fill" hidden="1">#REF!</definedName>
    <definedName name="_Fill2" hidden="1">#REF!</definedName>
    <definedName name="_fill3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GMP_Direct" localSheetId="0">'Target-GMP-Breakdown'!$L$50</definedName>
    <definedName name="GMP_Direct">#REF!</definedName>
    <definedName name="JCC_Direct" localSheetId="0">'Target-GMP-Breakdown'!$F$50</definedName>
    <definedName name="JCC_Direct">#REF!</definedName>
    <definedName name="_xlnm.Print_Area" localSheetId="0">'Target-GMP-Breakdown'!$A$1:$N$59</definedName>
    <definedName name="TGMP_Direct" localSheetId="0">'Target-GMP-Breakdown'!$I$50</definedName>
    <definedName name="TGMP_Direct">#REF!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H57" i="4" l="1"/>
  <c r="J5" i="4"/>
  <c r="G10" i="4"/>
  <c r="M10" i="4"/>
  <c r="G11" i="4"/>
  <c r="M11" i="4"/>
  <c r="G12" i="4"/>
  <c r="M12" i="4"/>
  <c r="G13" i="4"/>
  <c r="M13" i="4"/>
  <c r="F14" i="4"/>
  <c r="I14" i="4"/>
  <c r="L14" i="4"/>
  <c r="G15" i="4"/>
  <c r="M15" i="4"/>
  <c r="G16" i="4"/>
  <c r="M16" i="4"/>
  <c r="G17" i="4"/>
  <c r="M17" i="4"/>
  <c r="F18" i="4"/>
  <c r="I18" i="4"/>
  <c r="L18" i="4"/>
  <c r="G19" i="4"/>
  <c r="M19" i="4"/>
  <c r="G20" i="4"/>
  <c r="M20" i="4"/>
  <c r="G21" i="4"/>
  <c r="M21" i="4"/>
  <c r="F22" i="4"/>
  <c r="I22" i="4"/>
  <c r="L22" i="4"/>
  <c r="G23" i="4"/>
  <c r="M23" i="4"/>
  <c r="G24" i="4"/>
  <c r="M24" i="4"/>
  <c r="G25" i="4"/>
  <c r="M25" i="4"/>
  <c r="G26" i="4"/>
  <c r="M26" i="4"/>
  <c r="G27" i="4"/>
  <c r="M27" i="4"/>
  <c r="G28" i="4"/>
  <c r="M28" i="4"/>
  <c r="G29" i="4"/>
  <c r="M29" i="4"/>
  <c r="G30" i="4"/>
  <c r="M30" i="4"/>
  <c r="G31" i="4"/>
  <c r="M31" i="4"/>
  <c r="F32" i="4"/>
  <c r="I32" i="4"/>
  <c r="L32" i="4"/>
  <c r="M32" i="4" s="1"/>
  <c r="G33" i="4"/>
  <c r="M33" i="4"/>
  <c r="G34" i="4"/>
  <c r="M34" i="4"/>
  <c r="G35" i="4"/>
  <c r="M35" i="4"/>
  <c r="G38" i="4"/>
  <c r="M38" i="4"/>
  <c r="G39" i="4"/>
  <c r="M39" i="4"/>
  <c r="G40" i="4"/>
  <c r="M40" i="4"/>
  <c r="G41" i="4"/>
  <c r="M41" i="4"/>
  <c r="G42" i="4"/>
  <c r="M42" i="4"/>
  <c r="F43" i="4"/>
  <c r="I43" i="4"/>
  <c r="L43" i="4"/>
  <c r="M43" i="4"/>
  <c r="M45" i="4"/>
  <c r="G48" i="4"/>
  <c r="M48" i="4"/>
  <c r="G49" i="4"/>
  <c r="M49" i="4"/>
  <c r="M52" i="4"/>
  <c r="M53" i="4"/>
  <c r="M54" i="4"/>
  <c r="M55" i="4"/>
  <c r="M56" i="4"/>
  <c r="I57" i="4"/>
  <c r="L57" i="4"/>
  <c r="M57" i="4" s="1"/>
  <c r="I36" i="4" l="1"/>
  <c r="I44" i="4" s="1"/>
  <c r="I50" i="4" s="1"/>
  <c r="J11" i="4"/>
  <c r="J10" i="4"/>
  <c r="J19" i="4"/>
  <c r="J34" i="4"/>
  <c r="J45" i="4"/>
  <c r="J27" i="4"/>
  <c r="J35" i="4"/>
  <c r="J26" i="4"/>
  <c r="G22" i="4"/>
  <c r="J48" i="4"/>
  <c r="J57" i="4"/>
  <c r="J15" i="4"/>
  <c r="J40" i="4"/>
  <c r="J54" i="4"/>
  <c r="J29" i="4"/>
  <c r="J21" i="4"/>
  <c r="J13" i="4"/>
  <c r="J53" i="4"/>
  <c r="J28" i="4"/>
  <c r="J20" i="4"/>
  <c r="J42" i="4"/>
  <c r="J43" i="4"/>
  <c r="J33" i="4"/>
  <c r="J25" i="4"/>
  <c r="J56" i="4"/>
  <c r="J41" i="4"/>
  <c r="J32" i="4"/>
  <c r="J55" i="4"/>
  <c r="J52" i="4"/>
  <c r="J24" i="4"/>
  <c r="J39" i="4"/>
  <c r="J31" i="4"/>
  <c r="J17" i="4"/>
  <c r="J49" i="4"/>
  <c r="G43" i="4"/>
  <c r="J23" i="4"/>
  <c r="J38" i="4"/>
  <c r="J30" i="4"/>
  <c r="M18" i="4"/>
  <c r="G18" i="4"/>
  <c r="M22" i="4"/>
  <c r="M14" i="4"/>
  <c r="L36" i="4"/>
  <c r="G14" i="4"/>
  <c r="G32" i="4"/>
  <c r="F36" i="4"/>
  <c r="F44" i="4" s="1"/>
  <c r="F45" i="4" s="1"/>
  <c r="G45" i="4" s="1"/>
  <c r="J16" i="4"/>
  <c r="J12" i="4"/>
  <c r="L44" i="4" l="1"/>
  <c r="L50" i="4" s="1"/>
  <c r="M50" i="4" s="1"/>
  <c r="M58" i="4" s="1"/>
  <c r="M36" i="4"/>
  <c r="M44" i="4" s="1"/>
  <c r="K42" i="4"/>
  <c r="J22" i="4"/>
  <c r="J14" i="4"/>
  <c r="K55" i="4"/>
  <c r="K39" i="4"/>
  <c r="K34" i="4"/>
  <c r="K27" i="4"/>
  <c r="K17" i="4"/>
  <c r="K20" i="4"/>
  <c r="K10" i="4"/>
  <c r="J36" i="4"/>
  <c r="J44" i="4" s="1"/>
  <c r="K57" i="4"/>
  <c r="K26" i="4"/>
  <c r="K23" i="4"/>
  <c r="K36" i="4"/>
  <c r="K44" i="4"/>
  <c r="K22" i="4"/>
  <c r="K54" i="4"/>
  <c r="K29" i="4"/>
  <c r="K38" i="4"/>
  <c r="K48" i="4"/>
  <c r="K41" i="4"/>
  <c r="K12" i="4"/>
  <c r="K30" i="4"/>
  <c r="K52" i="4"/>
  <c r="K49" i="4"/>
  <c r="K43" i="4"/>
  <c r="K33" i="4"/>
  <c r="K32" i="4"/>
  <c r="K13" i="4"/>
  <c r="K25" i="4"/>
  <c r="K15" i="4"/>
  <c r="K35" i="4"/>
  <c r="K28" i="4"/>
  <c r="K18" i="4"/>
  <c r="K21" i="4"/>
  <c r="I58" i="4"/>
  <c r="K58" i="4" s="1"/>
  <c r="K11" i="4"/>
  <c r="K45" i="4"/>
  <c r="K19" i="4"/>
  <c r="K24" i="4"/>
  <c r="K53" i="4"/>
  <c r="K14" i="4"/>
  <c r="K16" i="4"/>
  <c r="K31" i="4"/>
  <c r="K56" i="4"/>
  <c r="J50" i="4"/>
  <c r="J58" i="4" s="1"/>
  <c r="K40" i="4"/>
  <c r="J18" i="4"/>
  <c r="G36" i="4"/>
  <c r="G44" i="4" s="1"/>
  <c r="F50" i="4"/>
  <c r="N41" i="4" l="1"/>
  <c r="N39" i="4"/>
  <c r="N40" i="4"/>
  <c r="N44" i="4"/>
  <c r="N38" i="4"/>
  <c r="N17" i="4"/>
  <c r="N11" i="4"/>
  <c r="N54" i="4"/>
  <c r="N30" i="4"/>
  <c r="N10" i="4"/>
  <c r="N53" i="4"/>
  <c r="N29" i="4"/>
  <c r="N20" i="4"/>
  <c r="N19" i="4"/>
  <c r="N36" i="4"/>
  <c r="N52" i="4"/>
  <c r="N16" i="4"/>
  <c r="N28" i="4"/>
  <c r="N35" i="4"/>
  <c r="N27" i="4"/>
  <c r="N15" i="4"/>
  <c r="N49" i="4"/>
  <c r="N50" i="4"/>
  <c r="N26" i="4"/>
  <c r="L58" i="4"/>
  <c r="N58" i="4" s="1"/>
  <c r="N34" i="4"/>
  <c r="N48" i="4"/>
  <c r="N57" i="4"/>
  <c r="N25" i="4"/>
  <c r="N33" i="4"/>
  <c r="N45" i="4"/>
  <c r="N13" i="4"/>
  <c r="N24" i="4"/>
  <c r="N56" i="4"/>
  <c r="N23" i="4"/>
  <c r="N32" i="4"/>
  <c r="N43" i="4"/>
  <c r="N12" i="4"/>
  <c r="N42" i="4"/>
  <c r="N55" i="4"/>
  <c r="N21" i="4"/>
  <c r="N31" i="4"/>
  <c r="F52" i="4"/>
  <c r="G52" i="4" s="1"/>
  <c r="F56" i="4"/>
  <c r="G56" i="4" s="1"/>
  <c r="F55" i="4"/>
  <c r="G55" i="4" s="1"/>
  <c r="F54" i="4"/>
  <c r="G54" i="4" s="1"/>
  <c r="F53" i="4"/>
  <c r="G53" i="4" s="1"/>
  <c r="H23" i="4"/>
  <c r="G50" i="4"/>
  <c r="H10" i="4"/>
  <c r="H20" i="4"/>
  <c r="H17" i="4"/>
  <c r="H27" i="4"/>
  <c r="H38" i="4"/>
  <c r="H45" i="4"/>
  <c r="H12" i="4"/>
  <c r="H34" i="4"/>
  <c r="H31" i="4"/>
  <c r="H42" i="4"/>
  <c r="H50" i="4"/>
  <c r="H58" i="4" s="1"/>
  <c r="H21" i="4"/>
  <c r="K50" i="4"/>
  <c r="H24" i="4"/>
  <c r="H11" i="4"/>
  <c r="H28" i="4"/>
  <c r="H39" i="4"/>
  <c r="H35" i="4"/>
  <c r="H25" i="4"/>
  <c r="H48" i="4"/>
  <c r="H32" i="4"/>
  <c r="H15" i="4"/>
  <c r="H29" i="4"/>
  <c r="H40" i="4"/>
  <c r="H19" i="4"/>
  <c r="H16" i="4"/>
  <c r="H26" i="4"/>
  <c r="H44" i="4"/>
  <c r="H13" i="4"/>
  <c r="H33" i="4"/>
  <c r="H49" i="4"/>
  <c r="H30" i="4"/>
  <c r="H41" i="4"/>
  <c r="N22" i="4" l="1"/>
  <c r="N14" i="4"/>
  <c r="N18" i="4"/>
  <c r="G58" i="4"/>
  <c r="F57" i="4"/>
  <c r="H43" i="4"/>
  <c r="H14" i="4"/>
  <c r="H22" i="4"/>
  <c r="H18" i="4"/>
  <c r="G57" i="4" l="1"/>
  <c r="F58" i="4"/>
  <c r="H36" i="4"/>
</calcChain>
</file>

<file path=xl/sharedStrings.xml><?xml version="1.0" encoding="utf-8"?>
<sst xmlns="http://schemas.openxmlformats.org/spreadsheetml/2006/main" count="134" uniqueCount="117">
  <si>
    <t>Target GMP/GMP Preparation Form</t>
  </si>
  <si>
    <t>Project Description:</t>
  </si>
  <si>
    <t>P27-J-01 New Fort Ord Courthouse - #220 - #224 - Revised Site</t>
  </si>
  <si>
    <t>Con Start JCC</t>
  </si>
  <si>
    <t>Con Start TGMP</t>
  </si>
  <si>
    <t>Final Con Start</t>
  </si>
  <si>
    <t>Project Type:</t>
  </si>
  <si>
    <t>Courthouse</t>
  </si>
  <si>
    <t>Con Comp JCC</t>
  </si>
  <si>
    <t>Con Comp TGMP</t>
  </si>
  <si>
    <t>Final Con Comp</t>
  </si>
  <si>
    <t>Location</t>
  </si>
  <si>
    <t>Salinas</t>
  </si>
  <si>
    <r>
      <rPr>
        <sz val="10"/>
        <color rgb="FF000000"/>
        <rFont val="Arial"/>
        <family val="2"/>
      </rPr>
      <t>Gross Building Area:</t>
    </r>
    <r>
      <rPr>
        <sz val="8"/>
        <color rgb="FF000000"/>
        <rFont val="Arial"/>
        <family val="2"/>
      </rPr>
      <t>(GSF)</t>
    </r>
  </si>
  <si>
    <t>Per JCC Budget</t>
  </si>
  <si>
    <t>Based on JCC Area</t>
  </si>
  <si>
    <t>GBA GSF</t>
  </si>
  <si>
    <t>8823</t>
  </si>
  <si>
    <t>CCCI @ Midpoint</t>
  </si>
  <si>
    <t>11408</t>
  </si>
  <si>
    <t xml:space="preserve"> JCC TGMP COSTS</t>
  </si>
  <si>
    <t>DBE TGMP COSTS</t>
  </si>
  <si>
    <t>DBE GMP COSTS</t>
  </si>
  <si>
    <t>UNIFORMAT</t>
  </si>
  <si>
    <t>TOTAL</t>
  </si>
  <si>
    <t>COST PER</t>
  </si>
  <si>
    <t>% OF</t>
  </si>
  <si>
    <t>SYSTEM / ELEMENT DESCRIPTION</t>
  </si>
  <si>
    <t>REF #</t>
  </si>
  <si>
    <t>COST</t>
  </si>
  <si>
    <t>GSF</t>
  </si>
  <si>
    <t>DIRECT COST</t>
  </si>
  <si>
    <t>BUILDING:</t>
  </si>
  <si>
    <t>Foundations - Standard</t>
  </si>
  <si>
    <t>(A1010)</t>
  </si>
  <si>
    <t>Foundations - Other</t>
  </si>
  <si>
    <t>(A1020)</t>
  </si>
  <si>
    <t>Foundations - Slab on Grade</t>
  </si>
  <si>
    <t>(A1030)</t>
  </si>
  <si>
    <t>Basement / Secure Parking</t>
  </si>
  <si>
    <t>(A20)</t>
  </si>
  <si>
    <t>Substructure - Sub-Total</t>
  </si>
  <si>
    <t>(A)</t>
  </si>
  <si>
    <t>Superstructure</t>
  </si>
  <si>
    <t>(B10)</t>
  </si>
  <si>
    <t>Exterior Enclosure</t>
  </si>
  <si>
    <t>(B20)</t>
  </si>
  <si>
    <t>Roofing</t>
  </si>
  <si>
    <t>(B30)</t>
  </si>
  <si>
    <t>Shell - Sub-Total</t>
  </si>
  <si>
    <t>(B)</t>
  </si>
  <si>
    <t>Interior Construction</t>
  </si>
  <si>
    <t>(C10)</t>
  </si>
  <si>
    <t>Stairs</t>
  </si>
  <si>
    <t>(C20)</t>
  </si>
  <si>
    <t>Interior Finishes</t>
  </si>
  <si>
    <t>(C30)</t>
  </si>
  <si>
    <t>Interiors - Sub-Total</t>
  </si>
  <si>
    <t>(C)</t>
  </si>
  <si>
    <t>Conveying Systems</t>
  </si>
  <si>
    <t>(D10)</t>
  </si>
  <si>
    <t>Plumbing</t>
  </si>
  <si>
    <t>(D20)</t>
  </si>
  <si>
    <t>HVAC</t>
  </si>
  <si>
    <t>(D30)</t>
  </si>
  <si>
    <t>Fire Protection</t>
  </si>
  <si>
    <t>(D40)</t>
  </si>
  <si>
    <t>Electrical - Service &amp; Distribution</t>
  </si>
  <si>
    <t>(D5010)</t>
  </si>
  <si>
    <t>Electrical - Solar Panels</t>
  </si>
  <si>
    <t>(D5010.30)</t>
  </si>
  <si>
    <t>Electrical - Lighting &amp; Branch Wiring</t>
  </si>
  <si>
    <t>(D5020)</t>
  </si>
  <si>
    <t>Electrical - Communications &amp; Security</t>
  </si>
  <si>
    <t>(D5030)</t>
  </si>
  <si>
    <t>Electrical - Other Systems</t>
  </si>
  <si>
    <t>(D5040)</t>
  </si>
  <si>
    <t>Services - Sub-Total</t>
  </si>
  <si>
    <t>(D)</t>
  </si>
  <si>
    <t>Equipment</t>
  </si>
  <si>
    <t>(E10)</t>
  </si>
  <si>
    <t>Furnishings</t>
  </si>
  <si>
    <t>(E20)</t>
  </si>
  <si>
    <t>Special Construction</t>
  </si>
  <si>
    <t>(F)</t>
  </si>
  <si>
    <t>SUBTOTAL BUILDING</t>
  </si>
  <si>
    <t>(SB)</t>
  </si>
  <si>
    <t>SITE:</t>
  </si>
  <si>
    <t>Site Preparation</t>
  </si>
  <si>
    <t>(G10)</t>
  </si>
  <si>
    <t>Site Improvements</t>
  </si>
  <si>
    <t>(G20)</t>
  </si>
  <si>
    <t>Site Mechanical Utilities</t>
  </si>
  <si>
    <t>(G30)</t>
  </si>
  <si>
    <t>Site Electrical Utilities</t>
  </si>
  <si>
    <t>(G40)</t>
  </si>
  <si>
    <t>Other Site Construction</t>
  </si>
  <si>
    <t>(G50)</t>
  </si>
  <si>
    <t>SUBTOTAL SITEWORK &amp; UTILITIES:</t>
  </si>
  <si>
    <t>(G)</t>
  </si>
  <si>
    <t>SUBTOTAL BUILDING &amp; SITEWORK</t>
  </si>
  <si>
    <t>SB+(G)</t>
  </si>
  <si>
    <t>Project Contingency</t>
  </si>
  <si>
    <t xml:space="preserve">(E&amp;O - Note: included in trade costs) </t>
  </si>
  <si>
    <t>incl.</t>
  </si>
  <si>
    <t>Escalation to Midpoint</t>
  </si>
  <si>
    <t>Allowances per JCC</t>
  </si>
  <si>
    <t>Additional Allowances</t>
  </si>
  <si>
    <t xml:space="preserve">TOTAL DIRECT COST OF THE WORK </t>
  </si>
  <si>
    <t>CONSTRUCTION SERVICES</t>
  </si>
  <si>
    <t>Construction Administration- AE (C1)</t>
  </si>
  <si>
    <t>General Conditions - Staff/Other (C2 &amp; C3)</t>
  </si>
  <si>
    <t>Bonds (C4)</t>
  </si>
  <si>
    <t>Insurance (non-OCIP if applicable) (C5)</t>
  </si>
  <si>
    <t>Construction Fee (OH&amp;P) (C6)</t>
  </si>
  <si>
    <t>Construction Fees and Services Subtotal</t>
  </si>
  <si>
    <t>TGMP (GMP)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</si>
</sst>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-yy;@"/>
    <numFmt numFmtId="166" formatCode="0.0%"/>
    <numFmt numFmtId="167" formatCode="_(&quot;$&quot;* #,##0_);_(&quot;$&quot;* \(#,##0\);_(&quot;$&quot;* &quot;-&quot;??_);_(@_)"/>
    <numFmt numFmtId="168" formatCode=";;;"/>
    <numFmt numFmtId="169" formatCode="&quot;Base CCCI as of&quot;\ mm/yyyy"/>
  </numFmts>
  <fonts count="15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i/>
      <sz val="9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9">
    <xf numFmtId="0" fontId="0" fillId="0" borderId="0" xfId="0"/>
    <xf numFmtId="0" fontId="0" fillId="0" borderId="45" xfId="0" applyBorder="1"/>
    <xf numFmtId="0" fontId="0" fillId="0" borderId="23" xfId="0" applyBorder="1"/>
    <xf numFmtId="0" fontId="3" fillId="0" borderId="40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3" fillId="0" borderId="22" xfId="0" applyFont="1" applyBorder="1" applyAlignment="1">
      <alignment horizontal="right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5" xfId="0" applyBorder="1"/>
    <xf numFmtId="0" fontId="0" fillId="0" borderId="22" xfId="0" applyBorder="1"/>
    <xf numFmtId="37" fontId="2" fillId="0" borderId="22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horizontal="left" vertical="center"/>
    </xf>
    <xf numFmtId="0" fontId="0" fillId="0" borderId="31" xfId="0" applyBorder="1" applyAlignment="1">
      <alignment horizontal="left"/>
    </xf>
    <xf numFmtId="0" fontId="5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7" fillId="0" borderId="36" xfId="0" applyFont="1" applyBorder="1" applyAlignment="1">
      <alignment horizontal="center"/>
    </xf>
    <xf numFmtId="37" fontId="7" fillId="0" borderId="1" xfId="0" applyNumberFormat="1" applyFont="1" applyBorder="1"/>
    <xf numFmtId="37" fontId="7" fillId="0" borderId="2" xfId="0" applyNumberFormat="1" applyFont="1" applyBorder="1" applyAlignment="1">
      <alignment horizontal="left" indent="1"/>
    </xf>
    <xf numFmtId="37" fontId="7" fillId="0" borderId="2" xfId="0" applyNumberFormat="1" applyFont="1" applyBorder="1"/>
    <xf numFmtId="37" fontId="7" fillId="0" borderId="2" xfId="0" applyNumberFormat="1" applyFont="1" applyBorder="1" applyAlignment="1">
      <alignment horizontal="left"/>
    </xf>
    <xf numFmtId="43" fontId="7" fillId="0" borderId="39" xfId="0" applyNumberFormat="1" applyFont="1" applyBorder="1"/>
    <xf numFmtId="166" fontId="7" fillId="0" borderId="39" xfId="0" applyNumberFormat="1" applyFont="1" applyBorder="1"/>
    <xf numFmtId="166" fontId="7" fillId="0" borderId="46" xfId="0" applyNumberFormat="1" applyFont="1" applyBorder="1"/>
    <xf numFmtId="37" fontId="7" fillId="0" borderId="4" xfId="0" applyNumberFormat="1" applyFont="1" applyBorder="1"/>
    <xf numFmtId="37" fontId="7" fillId="0" borderId="0" xfId="0" applyNumberFormat="1" applyFont="1" applyAlignment="1">
      <alignment horizontal="left" indent="1"/>
    </xf>
    <xf numFmtId="37" fontId="7" fillId="0" borderId="0" xfId="0" applyNumberFormat="1" applyFont="1"/>
    <xf numFmtId="37" fontId="7" fillId="0" borderId="0" xfId="0" applyNumberFormat="1" applyFont="1" applyAlignment="1">
      <alignment horizontal="left"/>
    </xf>
    <xf numFmtId="43" fontId="7" fillId="0" borderId="28" xfId="0" applyNumberFormat="1" applyFont="1" applyBorder="1"/>
    <xf numFmtId="166" fontId="7" fillId="0" borderId="28" xfId="0" applyNumberFormat="1" applyFont="1" applyBorder="1"/>
    <xf numFmtId="166" fontId="7" fillId="0" borderId="25" xfId="0" applyNumberFormat="1" applyFont="1" applyBorder="1"/>
    <xf numFmtId="37" fontId="7" fillId="0" borderId="12" xfId="0" applyNumberFormat="1" applyFont="1" applyBorder="1"/>
    <xf numFmtId="37" fontId="7" fillId="0" borderId="13" xfId="0" applyNumberFormat="1" applyFont="1" applyBorder="1" applyAlignment="1">
      <alignment horizontal="left" indent="1"/>
    </xf>
    <xf numFmtId="37" fontId="7" fillId="0" borderId="13" xfId="0" applyNumberFormat="1" applyFont="1" applyBorder="1"/>
    <xf numFmtId="37" fontId="7" fillId="0" borderId="15" xfId="0" applyNumberFormat="1" applyFont="1" applyBorder="1" applyAlignment="1">
      <alignment horizontal="left"/>
    </xf>
    <xf numFmtId="37" fontId="7" fillId="0" borderId="22" xfId="0" applyNumberFormat="1" applyFont="1" applyBorder="1" applyAlignment="1">
      <alignment horizontal="left" indent="1"/>
    </xf>
    <xf numFmtId="37" fontId="7" fillId="0" borderId="22" xfId="0" applyNumberFormat="1" applyFont="1" applyBorder="1"/>
    <xf numFmtId="37" fontId="7" fillId="0" borderId="22" xfId="0" applyNumberFormat="1" applyFont="1" applyBorder="1" applyAlignment="1">
      <alignment horizontal="left"/>
    </xf>
    <xf numFmtId="44" fontId="0" fillId="0" borderId="0" xfId="5" applyFont="1" applyProtection="1"/>
    <xf numFmtId="166" fontId="7" fillId="0" borderId="27" xfId="0" applyNumberFormat="1" applyFont="1" applyBorder="1"/>
    <xf numFmtId="43" fontId="7" fillId="0" borderId="27" xfId="0" applyNumberFormat="1" applyFont="1" applyBorder="1"/>
    <xf numFmtId="166" fontId="7" fillId="0" borderId="29" xfId="0" applyNumberFormat="1" applyFont="1" applyBorder="1"/>
    <xf numFmtId="37" fontId="7" fillId="0" borderId="35" xfId="0" applyNumberFormat="1" applyFont="1" applyBorder="1"/>
    <xf numFmtId="37" fontId="7" fillId="0" borderId="22" xfId="0" applyNumberFormat="1" applyFont="1" applyBorder="1" applyAlignment="1">
      <alignment horizontal="right"/>
    </xf>
    <xf numFmtId="37" fontId="7" fillId="0" borderId="31" xfId="0" applyNumberFormat="1" applyFont="1" applyBorder="1" applyAlignment="1">
      <alignment horizontal="left"/>
    </xf>
    <xf numFmtId="166" fontId="7" fillId="0" borderId="14" xfId="0" applyNumberFormat="1" applyFont="1" applyBorder="1"/>
    <xf numFmtId="37" fontId="7" fillId="0" borderId="0" xfId="0" applyNumberFormat="1" applyFont="1" applyAlignment="1">
      <alignment horizontal="right"/>
    </xf>
    <xf numFmtId="37" fontId="7" fillId="0" borderId="32" xfId="0" applyNumberFormat="1" applyFont="1" applyBorder="1" applyAlignment="1">
      <alignment horizontal="left"/>
    </xf>
    <xf numFmtId="37" fontId="7" fillId="0" borderId="13" xfId="0" applyNumberFormat="1" applyFont="1" applyBorder="1" applyAlignment="1">
      <alignment horizontal="right"/>
    </xf>
    <xf numFmtId="0" fontId="7" fillId="0" borderId="0" xfId="0" applyFont="1"/>
    <xf numFmtId="37" fontId="7" fillId="0" borderId="0" xfId="0" quotePrefix="1" applyNumberFormat="1" applyFont="1" applyAlignment="1">
      <alignment horizontal="right"/>
    </xf>
    <xf numFmtId="166" fontId="7" fillId="0" borderId="31" xfId="0" applyNumberFormat="1" applyFont="1" applyBorder="1" applyAlignment="1">
      <alignment horizontal="left" vertical="center"/>
    </xf>
    <xf numFmtId="37" fontId="7" fillId="0" borderId="0" xfId="0" quotePrefix="1" applyNumberFormat="1" applyFont="1" applyAlignment="1">
      <alignment horizontal="left" indent="1"/>
    </xf>
    <xf numFmtId="166" fontId="7" fillId="0" borderId="32" xfId="0" applyNumberFormat="1" applyFont="1" applyBorder="1" applyAlignment="1">
      <alignment horizontal="left" vertical="center"/>
    </xf>
    <xf numFmtId="43" fontId="7" fillId="0" borderId="18" xfId="0" applyNumberFormat="1" applyFont="1" applyBorder="1"/>
    <xf numFmtId="166" fontId="7" fillId="0" borderId="33" xfId="0" applyNumberFormat="1" applyFont="1" applyBorder="1"/>
    <xf numFmtId="166" fontId="7" fillId="0" borderId="0" xfId="0" applyNumberFormat="1" applyFont="1" applyAlignment="1">
      <alignment horizontal="left" vertical="center" wrapText="1"/>
    </xf>
    <xf numFmtId="166" fontId="0" fillId="0" borderId="0" xfId="3" applyNumberFormat="1" applyFont="1" applyProtection="1"/>
    <xf numFmtId="166" fontId="7" fillId="0" borderId="13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66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168" fontId="7" fillId="0" borderId="0" xfId="0" quotePrefix="1" applyNumberFormat="1" applyFont="1" applyAlignment="1">
      <alignment horizontal="right"/>
    </xf>
    <xf numFmtId="0" fontId="3" fillId="0" borderId="38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5" fontId="4" fillId="0" borderId="39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left"/>
    </xf>
    <xf numFmtId="43" fontId="7" fillId="0" borderId="28" xfId="0" applyNumberFormat="1" applyFont="1" applyBorder="1" applyAlignment="1">
      <alignment horizontal="left"/>
    </xf>
    <xf numFmtId="166" fontId="7" fillId="0" borderId="28" xfId="0" applyNumberFormat="1" applyFont="1" applyBorder="1" applyAlignment="1">
      <alignment horizontal="left"/>
    </xf>
    <xf numFmtId="164" fontId="7" fillId="0" borderId="27" xfId="0" applyNumberFormat="1" applyFont="1" applyBorder="1" applyAlignment="1">
      <alignment horizontal="left"/>
    </xf>
    <xf numFmtId="43" fontId="7" fillId="0" borderId="27" xfId="0" applyNumberFormat="1" applyFont="1" applyBorder="1" applyAlignment="1">
      <alignment horizontal="left"/>
    </xf>
    <xf numFmtId="166" fontId="7" fillId="0" borderId="27" xfId="0" applyNumberFormat="1" applyFont="1" applyBorder="1" applyAlignment="1">
      <alignment horizontal="left"/>
    </xf>
    <xf numFmtId="164" fontId="7" fillId="0" borderId="32" xfId="0" applyNumberFormat="1" applyFont="1" applyBorder="1" applyAlignment="1">
      <alignment horizontal="left"/>
    </xf>
    <xf numFmtId="43" fontId="7" fillId="0" borderId="18" xfId="0" applyNumberFormat="1" applyFont="1" applyBorder="1" applyAlignment="1">
      <alignment horizontal="left"/>
    </xf>
    <xf numFmtId="166" fontId="7" fillId="0" borderId="30" xfId="0" applyNumberFormat="1" applyFont="1" applyBorder="1" applyAlignment="1">
      <alignment horizontal="left"/>
    </xf>
    <xf numFmtId="164" fontId="7" fillId="0" borderId="18" xfId="0" applyNumberFormat="1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43" xfId="0" applyBorder="1" applyAlignment="1">
      <alignment horizontal="right"/>
    </xf>
    <xf numFmtId="164" fontId="2" fillId="0" borderId="22" xfId="0" applyNumberFormat="1" applyFont="1" applyBorder="1" applyAlignment="1">
      <alignment horizontal="center" vertical="center"/>
    </xf>
    <xf numFmtId="167" fontId="7" fillId="0" borderId="39" xfId="5" applyNumberFormat="1" applyFont="1" applyFill="1" applyBorder="1" applyProtection="1"/>
    <xf numFmtId="0" fontId="11" fillId="6" borderId="1" xfId="0" applyNumberFormat="1" applyFont="1" applyFill="1" applyBorder="1" applyAlignment="1" applyProtection="1">
      <alignment horizontal="centerContinuous"/>
    </xf>
    <xf numFmtId="0" fontId="12" fillId="6" borderId="2" xfId="0" applyNumberFormat="1" applyFont="1" applyFill="1" applyBorder="1" applyAlignment="1" applyProtection="1">
      <alignment horizontal="centerContinuous"/>
    </xf>
    <xf numFmtId="0" fontId="12" fillId="6" borderId="8" xfId="0" applyNumberFormat="1" applyFont="1" applyFill="1" applyBorder="1" applyAlignment="1" applyProtection="1">
      <alignment horizontal="centerContinuous"/>
    </xf>
    <xf numFmtId="164" fontId="12" fillId="6" borderId="8" xfId="0" applyNumberFormat="1" applyFont="1" applyFill="1" applyBorder="1" applyAlignment="1" applyProtection="1">
      <alignment horizontal="centerContinuous"/>
    </xf>
    <xf numFmtId="164" fontId="2" fillId="6" borderId="8" xfId="0" applyNumberFormat="1" applyFont="1" applyFill="1" applyBorder="1" applyAlignment="1" applyProtection="1">
      <alignment horizontal="centerContinuous"/>
    </xf>
    <xf numFmtId="164" fontId="2" fillId="6" borderId="9" xfId="0" applyNumberFormat="1" applyFont="1" applyFill="1" applyBorder="1" applyAlignment="1" applyProtection="1">
      <alignment horizontal="centerContinuous"/>
    </xf>
    <xf numFmtId="165" fontId="4" fillId="5" borderId="39" xfId="0" applyNumberFormat="1" applyFont="1" applyFill="1" applyBorder="1" applyAlignment="1" applyProtection="1">
      <alignment horizontal="center" vertical="center"/>
      <protection locked="0"/>
    </xf>
    <xf numFmtId="164" fontId="2" fillId="5" borderId="34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NumberFormat="1" applyFont="1" applyFill="1" applyBorder="1" applyAlignment="1" applyProtection="1"/>
    <xf numFmtId="0" fontId="4" fillId="2" borderId="0" xfId="0" applyNumberFormat="1" applyFont="1" applyFill="1" applyAlignment="1" applyProtection="1"/>
    <xf numFmtId="0" fontId="4" fillId="2" borderId="11" xfId="0" applyNumberFormat="1" applyFont="1" applyFill="1" applyBorder="1" applyAlignment="1" applyProtection="1">
      <alignment horizontal="center"/>
    </xf>
    <xf numFmtId="0" fontId="4" fillId="2" borderId="10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4" fillId="2" borderId="12" xfId="0" applyNumberFormat="1" applyFont="1" applyFill="1" applyBorder="1" applyAlignment="1" applyProtection="1">
      <alignment horizontal="centerContinuous"/>
    </xf>
    <xf numFmtId="0" fontId="4" fillId="2" borderId="13" xfId="0" applyNumberFormat="1" applyFont="1" applyFill="1" applyBorder="1" applyAlignment="1" applyProtection="1">
      <alignment horizontal="centerContinuous" wrapText="1"/>
    </xf>
    <xf numFmtId="0" fontId="4" fillId="2" borderId="13" xfId="0" applyNumberFormat="1" applyFont="1" applyFill="1" applyBorder="1" applyAlignment="1" applyProtection="1">
      <alignment horizontal="left" wrapText="1"/>
    </xf>
    <xf numFmtId="164" fontId="4" fillId="2" borderId="14" xfId="0" applyNumberFormat="1" applyFont="1" applyFill="1" applyBorder="1" applyAlignment="1" applyProtection="1">
      <alignment horizontal="center" wrapText="1"/>
    </xf>
    <xf numFmtId="164" fontId="4" fillId="2" borderId="15" xfId="0" applyNumberFormat="1" applyFont="1" applyFill="1" applyBorder="1" applyAlignment="1" applyProtection="1">
      <alignment horizontal="center" wrapText="1"/>
    </xf>
    <xf numFmtId="164" fontId="4" fillId="2" borderId="16" xfId="0" applyNumberFormat="1" applyFont="1" applyFill="1" applyBorder="1" applyAlignment="1" applyProtection="1">
      <alignment horizontal="center"/>
    </xf>
    <xf numFmtId="0" fontId="7" fillId="4" borderId="5" xfId="0" applyNumberFormat="1" applyFont="1" applyFill="1" applyBorder="1" applyAlignment="1" applyProtection="1"/>
    <xf numFmtId="0" fontId="4" fillId="4" borderId="6" xfId="0" applyNumberFormat="1" applyFont="1" applyFill="1" applyBorder="1" applyAlignment="1" applyProtection="1"/>
    <xf numFmtId="0" fontId="4" fillId="4" borderId="17" xfId="0" applyNumberFormat="1" applyFont="1" applyFill="1" applyBorder="1" applyAlignment="1" applyProtection="1"/>
    <xf numFmtId="167" fontId="7" fillId="5" borderId="39" xfId="0" applyNumberFormat="1" applyFont="1" applyFill="1" applyBorder="1" applyAlignment="1" applyProtection="1">
      <protection locked="0"/>
    </xf>
    <xf numFmtId="167" fontId="7" fillId="5" borderId="28" xfId="0" applyNumberFormat="1" applyFont="1" applyFill="1" applyBorder="1" applyAlignment="1" applyProtection="1">
      <protection locked="0"/>
    </xf>
    <xf numFmtId="167" fontId="7" fillId="5" borderId="24" xfId="0" applyNumberFormat="1" applyFont="1" applyFill="1" applyBorder="1" applyAlignment="1" applyProtection="1">
      <protection locked="0"/>
    </xf>
    <xf numFmtId="37" fontId="7" fillId="3" borderId="12" xfId="0" applyNumberFormat="1" applyFont="1" applyFill="1" applyBorder="1" applyAlignment="1" applyProtection="1"/>
    <xf numFmtId="37" fontId="4" fillId="3" borderId="13" xfId="0" applyNumberFormat="1" applyFont="1" applyFill="1" applyBorder="1" applyAlignment="1" applyProtection="1"/>
    <xf numFmtId="37" fontId="4" fillId="3" borderId="13" xfId="0" applyNumberFormat="1" applyFont="1" applyFill="1" applyBorder="1" applyAlignment="1" applyProtection="1">
      <alignment horizontal="right"/>
    </xf>
    <xf numFmtId="37" fontId="4" fillId="3" borderId="15" xfId="0" applyNumberFormat="1" applyFont="1" applyFill="1" applyBorder="1" applyAlignment="1" applyProtection="1">
      <alignment horizontal="left"/>
    </xf>
    <xf numFmtId="164" fontId="4" fillId="2" borderId="14" xfId="0" applyNumberFormat="1" applyFont="1" applyFill="1" applyBorder="1" applyAlignment="1" applyProtection="1"/>
    <xf numFmtId="43" fontId="4" fillId="3" borderId="15" xfId="0" applyNumberFormat="1" applyFont="1" applyFill="1" applyBorder="1" applyAlignment="1" applyProtection="1"/>
    <xf numFmtId="166" fontId="4" fillId="3" borderId="28" xfId="0" applyNumberFormat="1" applyFont="1" applyFill="1" applyBorder="1" applyAlignment="1" applyProtection="1"/>
    <xf numFmtId="164" fontId="4" fillId="2" borderId="24" xfId="0" applyNumberFormat="1" applyFont="1" applyFill="1" applyBorder="1" applyAlignment="1" applyProtection="1"/>
    <xf numFmtId="166" fontId="4" fillId="3" borderId="49" xfId="0" applyNumberFormat="1" applyFont="1" applyFill="1" applyBorder="1" applyAlignment="1" applyProtection="1"/>
    <xf numFmtId="164" fontId="4" fillId="2" borderId="28" xfId="0" applyNumberFormat="1" applyFont="1" applyFill="1" applyBorder="1" applyAlignment="1" applyProtection="1"/>
    <xf numFmtId="166" fontId="4" fillId="3" borderId="16" xfId="0" applyNumberFormat="1" applyFont="1" applyFill="1" applyBorder="1" applyAlignment="1" applyProtection="1"/>
    <xf numFmtId="164" fontId="4" fillId="3" borderId="32" xfId="0" applyNumberFormat="1" applyFont="1" applyFill="1" applyBorder="1" applyAlignment="1" applyProtection="1"/>
    <xf numFmtId="43" fontId="4" fillId="3" borderId="14" xfId="0" applyNumberFormat="1" applyFont="1" applyFill="1" applyBorder="1" applyAlignment="1" applyProtection="1"/>
    <xf numFmtId="164" fontId="4" fillId="3" borderId="18" xfId="0" applyNumberFormat="1" applyFont="1" applyFill="1" applyBorder="1" applyAlignment="1" applyProtection="1"/>
    <xf numFmtId="43" fontId="4" fillId="3" borderId="21" xfId="0" applyNumberFormat="1" applyFont="1" applyFill="1" applyBorder="1" applyAlignment="1" applyProtection="1"/>
    <xf numFmtId="166" fontId="4" fillId="3" borderId="20" xfId="0" applyNumberFormat="1" applyFont="1" applyFill="1" applyBorder="1" applyAlignment="1" applyProtection="1"/>
    <xf numFmtId="43" fontId="4" fillId="3" borderId="19" xfId="0" applyNumberFormat="1" applyFont="1" applyFill="1" applyBorder="1" applyAlignment="1" applyProtection="1"/>
    <xf numFmtId="167" fontId="7" fillId="5" borderId="27" xfId="0" applyNumberFormat="1" applyFont="1" applyFill="1" applyBorder="1" applyAlignment="1" applyProtection="1">
      <protection locked="0"/>
    </xf>
    <xf numFmtId="37" fontId="4" fillId="3" borderId="13" xfId="0" applyNumberFormat="1" applyFont="1" applyFill="1" applyBorder="1" applyAlignment="1" applyProtection="1">
      <alignment horizontal="left"/>
    </xf>
    <xf numFmtId="43" fontId="4" fillId="3" borderId="13" xfId="0" applyNumberFormat="1" applyFont="1" applyFill="1" applyBorder="1" applyAlignment="1" applyProtection="1"/>
    <xf numFmtId="43" fontId="4" fillId="3" borderId="28" xfId="0" applyNumberFormat="1" applyFont="1" applyFill="1" applyBorder="1" applyAlignment="1" applyProtection="1"/>
    <xf numFmtId="166" fontId="4" fillId="3" borderId="25" xfId="0" applyNumberFormat="1" applyFont="1" applyFill="1" applyBorder="1" applyAlignment="1" applyProtection="1"/>
    <xf numFmtId="167" fontId="7" fillId="5" borderId="14" xfId="0" applyNumberFormat="1" applyFont="1" applyFill="1" applyBorder="1" applyAlignment="1" applyProtection="1">
      <protection locked="0"/>
    </xf>
    <xf numFmtId="37" fontId="7" fillId="8" borderId="12" xfId="0" applyNumberFormat="1" applyFont="1" applyFill="1" applyBorder="1" applyAlignment="1" applyProtection="1"/>
    <xf numFmtId="0" fontId="4" fillId="8" borderId="13" xfId="0" applyNumberFormat="1" applyFont="1" applyFill="1" applyBorder="1" applyAlignment="1" applyProtection="1">
      <alignment horizontal="left"/>
    </xf>
    <xf numFmtId="0" fontId="4" fillId="8" borderId="15" xfId="0" applyNumberFormat="1" applyFont="1" applyFill="1" applyBorder="1" applyAlignment="1" applyProtection="1">
      <alignment horizontal="left"/>
    </xf>
    <xf numFmtId="167" fontId="4" fillId="8" borderId="14" xfId="0" applyNumberFormat="1" applyFont="1" applyFill="1" applyBorder="1" applyAlignment="1" applyProtection="1"/>
    <xf numFmtId="44" fontId="4" fillId="8" borderId="14" xfId="0" applyNumberFormat="1" applyFont="1" applyFill="1" applyBorder="1" applyAlignment="1" applyProtection="1"/>
    <xf numFmtId="166" fontId="4" fillId="8" borderId="14" xfId="0" applyNumberFormat="1" applyFont="1" applyFill="1" applyBorder="1" applyAlignment="1" applyProtection="1"/>
    <xf numFmtId="43" fontId="4" fillId="8" borderId="14" xfId="0" applyNumberFormat="1" applyFont="1" applyFill="1" applyBorder="1" applyAlignment="1" applyProtection="1"/>
    <xf numFmtId="166" fontId="4" fillId="8" borderId="16" xfId="0" applyNumberFormat="1" applyFont="1" applyFill="1" applyBorder="1" applyAlignment="1" applyProtection="1"/>
    <xf numFmtId="0" fontId="4" fillId="4" borderId="6" xfId="0" applyNumberFormat="1" applyFont="1" applyFill="1" applyBorder="1" applyAlignment="1" applyProtection="1">
      <alignment horizontal="left"/>
    </xf>
    <xf numFmtId="164" fontId="13" fillId="4" borderId="6" xfId="0" applyNumberFormat="1" applyFont="1" applyFill="1" applyBorder="1" applyAlignment="1" applyProtection="1">
      <alignment horizontal="center"/>
    </xf>
    <xf numFmtId="164" fontId="13" fillId="4" borderId="17" xfId="0" applyNumberFormat="1" applyFont="1" applyFill="1" applyBorder="1" applyAlignment="1" applyProtection="1">
      <alignment horizontal="center"/>
    </xf>
    <xf numFmtId="37" fontId="7" fillId="8" borderId="45" xfId="0" applyNumberFormat="1" applyFont="1" applyFill="1" applyBorder="1" applyAlignment="1" applyProtection="1"/>
    <xf numFmtId="0" fontId="4" fillId="8" borderId="23" xfId="0" applyNumberFormat="1" applyFont="1" applyFill="1" applyBorder="1" applyAlignment="1" applyProtection="1"/>
    <xf numFmtId="37" fontId="7" fillId="8" borderId="23" xfId="0" applyNumberFormat="1" applyFont="1" applyFill="1" applyBorder="1" applyAlignment="1" applyProtection="1">
      <alignment horizontal="right"/>
    </xf>
    <xf numFmtId="37" fontId="4" fillId="8" borderId="23" xfId="0" applyNumberFormat="1" applyFont="1" applyFill="1" applyBorder="1" applyAlignment="1" applyProtection="1">
      <alignment horizontal="left"/>
    </xf>
    <xf numFmtId="164" fontId="4" fillId="8" borderId="28" xfId="0" applyNumberFormat="1" applyFont="1" applyFill="1" applyBorder="1" applyAlignment="1" applyProtection="1"/>
    <xf numFmtId="43" fontId="4" fillId="8" borderId="28" xfId="0" applyNumberFormat="1" applyFont="1" applyFill="1" applyBorder="1" applyAlignment="1" applyProtection="1"/>
    <xf numFmtId="166" fontId="4" fillId="8" borderId="28" xfId="0" applyNumberFormat="1" applyFont="1" applyFill="1" applyBorder="1" applyAlignment="1" applyProtection="1"/>
    <xf numFmtId="43" fontId="4" fillId="8" borderId="24" xfId="0" applyNumberFormat="1" applyFont="1" applyFill="1" applyBorder="1" applyAlignment="1" applyProtection="1"/>
    <xf numFmtId="166" fontId="4" fillId="8" borderId="36" xfId="0" applyNumberFormat="1" applyFont="1" applyFill="1" applyBorder="1" applyAlignment="1" applyProtection="1"/>
    <xf numFmtId="166" fontId="4" fillId="8" borderId="25" xfId="0" applyNumberFormat="1" applyFont="1" applyFill="1" applyBorder="1" applyAlignment="1" applyProtection="1"/>
    <xf numFmtId="37" fontId="4" fillId="8" borderId="13" xfId="0" applyNumberFormat="1" applyFont="1" applyFill="1" applyBorder="1" applyAlignment="1" applyProtection="1">
      <alignment horizontal="right"/>
    </xf>
    <xf numFmtId="37" fontId="4" fillId="8" borderId="15" xfId="0" applyNumberFormat="1" applyFont="1" applyFill="1" applyBorder="1" applyAlignment="1" applyProtection="1">
      <alignment horizontal="left"/>
    </xf>
    <xf numFmtId="166" fontId="4" fillId="8" borderId="19" xfId="0" applyNumberFormat="1" applyFont="1" applyFill="1" applyBorder="1" applyAlignment="1" applyProtection="1"/>
    <xf numFmtId="166" fontId="4" fillId="8" borderId="33" xfId="0" applyNumberFormat="1" applyFont="1" applyFill="1" applyBorder="1" applyAlignment="1" applyProtection="1"/>
    <xf numFmtId="0" fontId="4" fillId="8" borderId="23" xfId="0" applyNumberFormat="1" applyFont="1" applyFill="1" applyBorder="1" applyAlignment="1" applyProtection="1">
      <alignment horizontal="left" vertical="center"/>
    </xf>
    <xf numFmtId="37" fontId="4" fillId="8" borderId="23" xfId="0" applyNumberFormat="1" applyFont="1" applyFill="1" applyBorder="1" applyAlignment="1" applyProtection="1">
      <alignment horizontal="right" vertical="center"/>
    </xf>
    <xf numFmtId="37" fontId="4" fillId="8" borderId="23" xfId="0" applyNumberFormat="1" applyFont="1" applyFill="1" applyBorder="1" applyAlignment="1" applyProtection="1">
      <alignment horizontal="left" vertical="center"/>
    </xf>
    <xf numFmtId="167" fontId="4" fillId="8" borderId="23" xfId="0" applyNumberFormat="1" applyFont="1" applyFill="1" applyBorder="1" applyAlignment="1" applyProtection="1">
      <alignment vertical="center"/>
    </xf>
    <xf numFmtId="44" fontId="4" fillId="8" borderId="23" xfId="0" applyNumberFormat="1" applyFont="1" applyFill="1" applyBorder="1" applyAlignment="1" applyProtection="1">
      <alignment vertical="center"/>
    </xf>
    <xf numFmtId="166" fontId="4" fillId="8" borderId="23" xfId="0" applyNumberFormat="1" applyFont="1" applyFill="1" applyBorder="1" applyAlignment="1" applyProtection="1">
      <alignment vertical="center"/>
    </xf>
    <xf numFmtId="166" fontId="4" fillId="8" borderId="26" xfId="0" applyNumberFormat="1" applyFont="1" applyFill="1" applyBorder="1" applyAlignment="1" applyProtection="1">
      <alignment vertical="center"/>
    </xf>
    <xf numFmtId="37" fontId="7" fillId="2" borderId="12" xfId="0" applyNumberFormat="1" applyFont="1" applyFill="1" applyBorder="1" applyAlignment="1" applyProtection="1"/>
    <xf numFmtId="44" fontId="7" fillId="2" borderId="14" xfId="0" applyNumberFormat="1" applyFont="1" applyFill="1" applyBorder="1" applyAlignment="1" applyProtection="1"/>
    <xf numFmtId="166" fontId="7" fillId="2" borderId="14" xfId="0" applyNumberFormat="1" applyFont="1" applyFill="1" applyBorder="1" applyAlignment="1" applyProtection="1"/>
    <xf numFmtId="167" fontId="7" fillId="2" borderId="14" xfId="0" applyNumberFormat="1" applyFont="1" applyFill="1" applyBorder="1" applyAlignment="1" applyProtection="1"/>
    <xf numFmtId="166" fontId="7" fillId="2" borderId="16" xfId="0" applyNumberFormat="1" applyFont="1" applyFill="1" applyBorder="1" applyAlignment="1" applyProtection="1"/>
    <xf numFmtId="37" fontId="7" fillId="8" borderId="5" xfId="0" applyNumberFormat="1" applyFont="1" applyFill="1" applyBorder="1" applyAlignment="1" applyProtection="1"/>
    <xf numFmtId="44" fontId="7" fillId="8" borderId="47" xfId="0" applyNumberFormat="1" applyFont="1" applyFill="1" applyBorder="1" applyAlignment="1" applyProtection="1"/>
    <xf numFmtId="166" fontId="7" fillId="8" borderId="47" xfId="0" applyNumberFormat="1" applyFont="1" applyFill="1" applyBorder="1" applyAlignment="1" applyProtection="1">
      <alignment vertical="center" wrapText="1"/>
    </xf>
    <xf numFmtId="167" fontId="7" fillId="8" borderId="47" xfId="0" applyNumberFormat="1" applyFont="1" applyFill="1" applyBorder="1" applyAlignment="1" applyProtection="1"/>
    <xf numFmtId="166" fontId="7" fillId="8" borderId="48" xfId="0" applyNumberFormat="1" applyFont="1" applyFill="1" applyBorder="1" applyAlignment="1" applyProtection="1">
      <alignment vertical="center" wrapText="1"/>
    </xf>
    <xf numFmtId="44" fontId="7" fillId="0" borderId="28" xfId="0" applyNumberFormat="1" applyFont="1" applyBorder="1"/>
    <xf numFmtId="167" fontId="7" fillId="0" borderId="28" xfId="5" applyNumberFormat="1" applyFont="1" applyFill="1" applyBorder="1" applyProtection="1"/>
    <xf numFmtId="44" fontId="4" fillId="8" borderId="24" xfId="0" applyNumberFormat="1" applyFont="1" applyFill="1" applyBorder="1" applyAlignment="1" applyProtection="1">
      <alignment vertical="center"/>
    </xf>
    <xf numFmtId="164" fontId="13" fillId="4" borderId="51" xfId="0" applyNumberFormat="1" applyFont="1" applyFill="1" applyBorder="1" applyAlignment="1" applyProtection="1">
      <alignment horizontal="center"/>
    </xf>
    <xf numFmtId="164" fontId="13" fillId="4" borderId="50" xfId="0" applyNumberFormat="1" applyFont="1" applyFill="1" applyBorder="1" applyAlignment="1" applyProtection="1">
      <alignment horizontal="center"/>
    </xf>
    <xf numFmtId="0" fontId="4" fillId="4" borderId="50" xfId="0" applyNumberFormat="1" applyFont="1" applyFill="1" applyBorder="1" applyAlignment="1" applyProtection="1"/>
    <xf numFmtId="164" fontId="3" fillId="0" borderId="24" xfId="0" applyNumberFormat="1" applyFont="1" applyBorder="1" applyAlignment="1">
      <alignment horizontal="right"/>
    </xf>
    <xf numFmtId="165" fontId="4" fillId="5" borderId="28" xfId="0" applyNumberFormat="1" applyFont="1" applyFill="1" applyBorder="1" applyAlignment="1" applyProtection="1">
      <alignment horizontal="center" vertical="center"/>
      <protection locked="0"/>
    </xf>
    <xf numFmtId="0" fontId="12" fillId="6" borderId="7" xfId="0" applyNumberFormat="1" applyFont="1" applyFill="1" applyBorder="1" applyAlignment="1" applyProtection="1">
      <alignment horizontal="center" vertical="top" wrapText="1"/>
    </xf>
    <xf numFmtId="0" fontId="12" fillId="6" borderId="8" xfId="0" applyNumberFormat="1" applyFont="1" applyFill="1" applyBorder="1" applyAlignment="1" applyProtection="1">
      <alignment horizontal="center" vertical="top" wrapText="1"/>
    </xf>
    <xf numFmtId="0" fontId="12" fillId="6" borderId="52" xfId="0" applyNumberFormat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left" vertical="center" wrapText="1" indent="1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9" fontId="7" fillId="0" borderId="45" xfId="0" applyNumberFormat="1" applyFont="1" applyBorder="1" applyAlignment="1">
      <alignment horizontal="left"/>
    </xf>
    <xf numFmtId="169" fontId="7" fillId="0" borderId="23" xfId="0" applyNumberFormat="1" applyFont="1" applyBorder="1" applyAlignment="1">
      <alignment horizontal="left"/>
    </xf>
    <xf numFmtId="0" fontId="12" fillId="6" borderId="7" xfId="0" applyNumberFormat="1" applyFont="1" applyFill="1" applyBorder="1" applyAlignment="1" applyProtection="1">
      <alignment horizontal="center" vertical="top"/>
    </xf>
    <xf numFmtId="0" fontId="12" fillId="6" borderId="8" xfId="0" applyNumberFormat="1" applyFont="1" applyFill="1" applyBorder="1" applyAlignment="1" applyProtection="1">
      <alignment horizontal="center" vertical="top"/>
    </xf>
    <xf numFmtId="0" fontId="12" fillId="6" borderId="9" xfId="0" applyNumberFormat="1" applyFont="1" applyFill="1" applyBorder="1" applyAlignment="1" applyProtection="1">
      <alignment horizontal="center" vertical="top"/>
    </xf>
    <xf numFmtId="0" fontId="7" fillId="0" borderId="13" xfId="0" applyFont="1" applyBorder="1" applyAlignment="1">
      <alignment horizontal="left" vertical="center" wrapText="1" indent="1"/>
    </xf>
    <xf numFmtId="0" fontId="4" fillId="2" borderId="13" xfId="0" applyNumberFormat="1" applyFont="1" applyFill="1" applyBorder="1" applyAlignment="1" applyProtection="1">
      <alignment horizontal="left" vertical="center"/>
    </xf>
    <xf numFmtId="0" fontId="4" fillId="8" borderId="6" xfId="0" applyNumberFormat="1" applyFont="1" applyFill="1" applyBorder="1" applyAlignment="1" applyProtection="1">
      <alignment horizontal="left" vertical="center" wrapText="1"/>
    </xf>
    <xf numFmtId="0" fontId="12" fillId="7" borderId="7" xfId="0" applyNumberFormat="1" applyFont="1" applyFill="1" applyBorder="1" applyAlignment="1" applyProtection="1">
      <alignment horizontal="center" vertical="top" wrapText="1"/>
    </xf>
    <xf numFmtId="0" fontId="12" fillId="7" borderId="8" xfId="0" applyNumberFormat="1" applyFont="1" applyFill="1" applyBorder="1" applyAlignment="1" applyProtection="1">
      <alignment horizontal="center" vertical="top" wrapText="1"/>
    </xf>
    <xf numFmtId="0" fontId="12" fillId="7" borderId="9" xfId="0" applyNumberFormat="1" applyFont="1" applyFill="1" applyBorder="1" applyAlignment="1" applyProtection="1">
      <alignment horizontal="center" vertical="top" wrapText="1"/>
    </xf>
  </cellXfs>
  <cellStyles count="6">
    <cellStyle name="Comma 7 2" xfId="1" xr:uid="{A545ECFF-2084-4205-8B92-B30072E9E5D3}"/>
    <cellStyle name="Currency" xfId="5" builtinId="4"/>
    <cellStyle name="Currency 5 2" xfId="4" xr:uid="{CF006848-A3D2-402B-A784-C1D2FDEE5A80}"/>
    <cellStyle name="Normal" xfId="0" builtinId="0"/>
    <cellStyle name="Normal 2" xfId="2" xr:uid="{FD68AD3E-7FEA-4E47-9DD6-A30C25A58ACC}"/>
    <cellStyle name="Percent 7 2" xfId="3" xr:uid="{A53FCC3D-4110-4294-A6E7-2BB88A5F89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CB24-6A02-473A-B851-A8AE93A1ADFD}">
  <sheetPr>
    <pageSetUpPr fitToPage="1"/>
  </sheetPr>
  <dimension ref="A1:P61"/>
  <sheetViews>
    <sheetView showGridLines="0" tabSelected="1" zoomScale="103" zoomScaleNormal="103" zoomScaleSheetLayoutView="80" workbookViewId="0">
      <selection activeCell="O61" sqref="O61"/>
    </sheetView>
  </sheetViews>
  <sheetFormatPr defaultColWidth="7.5703125" defaultRowHeight="12.75"/>
  <cols>
    <col min="1" max="1" width="3.5703125" customWidth="1"/>
    <col min="2" max="2" width="26" customWidth="1"/>
    <col min="3" max="3" width="16" customWidth="1"/>
    <col min="4" max="4" width="16.5703125" customWidth="1"/>
    <col min="5" max="5" width="14.85546875" style="68" customWidth="1"/>
    <col min="6" max="6" width="15.7109375" style="69" customWidth="1"/>
    <col min="7" max="7" width="12.7109375" style="69" customWidth="1"/>
    <col min="8" max="8" width="15.7109375" hidden="1" customWidth="1"/>
    <col min="9" max="9" width="15.7109375" customWidth="1"/>
    <col min="10" max="10" width="12.7109375" customWidth="1"/>
    <col min="11" max="11" width="15.7109375" hidden="1" customWidth="1"/>
    <col min="12" max="12" width="15.7109375" customWidth="1"/>
    <col min="13" max="13" width="12.7109375" customWidth="1"/>
    <col min="14" max="14" width="15.7109375" hidden="1" customWidth="1"/>
    <col min="15" max="15" width="16.5703125" customWidth="1"/>
    <col min="16" max="16" width="20.42578125" customWidth="1"/>
    <col min="17" max="17" width="7.5703125" customWidth="1"/>
  </cols>
  <sheetData>
    <row r="1" spans="1:14" ht="18" customHeight="1" thickBot="1">
      <c r="A1" s="92" t="s">
        <v>0</v>
      </c>
      <c r="B1" s="93"/>
      <c r="C1" s="93"/>
      <c r="D1" s="93"/>
      <c r="E1" s="93"/>
      <c r="F1" s="94"/>
      <c r="G1" s="95"/>
      <c r="H1" s="95"/>
      <c r="I1" s="95"/>
      <c r="J1" s="95"/>
      <c r="K1" s="95"/>
      <c r="L1" s="95"/>
      <c r="M1" s="96"/>
      <c r="N1" s="97"/>
    </row>
    <row r="2" spans="1:14" ht="15" customHeight="1">
      <c r="A2" s="1" t="s">
        <v>1</v>
      </c>
      <c r="B2" s="2"/>
      <c r="C2" s="194" t="s">
        <v>2</v>
      </c>
      <c r="D2" s="194"/>
      <c r="E2" s="195"/>
      <c r="F2" s="71" t="s">
        <v>3</v>
      </c>
      <c r="G2" s="75">
        <v>46023</v>
      </c>
      <c r="H2" s="3"/>
      <c r="I2" s="73" t="s">
        <v>4</v>
      </c>
      <c r="J2" s="98"/>
      <c r="K2" s="3"/>
      <c r="L2" s="73" t="s">
        <v>5</v>
      </c>
      <c r="M2" s="98"/>
      <c r="N2" s="4"/>
    </row>
    <row r="3" spans="1:14" ht="15" customHeight="1">
      <c r="A3" s="1" t="s">
        <v>6</v>
      </c>
      <c r="B3" s="2"/>
      <c r="C3" s="196" t="s">
        <v>7</v>
      </c>
      <c r="D3" s="196"/>
      <c r="E3" s="197"/>
      <c r="F3" s="72" t="s">
        <v>8</v>
      </c>
      <c r="G3" s="76">
        <v>46844</v>
      </c>
      <c r="H3" s="6"/>
      <c r="I3" s="74" t="s">
        <v>9</v>
      </c>
      <c r="J3" s="189"/>
      <c r="K3" s="6"/>
      <c r="L3" s="74" t="s">
        <v>10</v>
      </c>
      <c r="M3" s="189"/>
      <c r="N3" s="7"/>
    </row>
    <row r="4" spans="1:14" ht="15" customHeight="1">
      <c r="A4" s="1" t="s">
        <v>11</v>
      </c>
      <c r="B4" s="2"/>
      <c r="C4" s="196" t="s">
        <v>12</v>
      </c>
      <c r="D4" s="196"/>
      <c r="E4" s="197"/>
      <c r="F4" s="5"/>
      <c r="G4" s="6"/>
      <c r="H4" s="8"/>
      <c r="I4" s="9"/>
      <c r="J4" s="9"/>
      <c r="K4" s="10"/>
      <c r="L4" s="6"/>
      <c r="M4" s="188"/>
      <c r="N4" s="11"/>
    </row>
    <row r="5" spans="1:14" ht="15" customHeight="1" thickBot="1">
      <c r="A5" s="12" t="s">
        <v>13</v>
      </c>
      <c r="B5" s="13"/>
      <c r="C5" s="14">
        <v>83000</v>
      </c>
      <c r="D5" s="15" t="s">
        <v>14</v>
      </c>
      <c r="E5" s="16"/>
      <c r="F5" s="17"/>
      <c r="G5" s="18"/>
      <c r="H5" s="18"/>
      <c r="I5" s="19" t="s">
        <v>15</v>
      </c>
      <c r="J5" s="90">
        <f>C5</f>
        <v>83000</v>
      </c>
      <c r="K5" s="20"/>
      <c r="L5" s="89" t="s">
        <v>16</v>
      </c>
      <c r="M5" s="99"/>
      <c r="N5" s="21"/>
    </row>
    <row r="6" spans="1:14" ht="15" customHeight="1" thickBot="1">
      <c r="A6" s="198">
        <v>44896</v>
      </c>
      <c r="B6" s="199"/>
      <c r="C6" s="87" t="s">
        <v>17</v>
      </c>
      <c r="D6" s="22" t="s">
        <v>18</v>
      </c>
      <c r="E6" s="88" t="s">
        <v>19</v>
      </c>
      <c r="F6" s="200" t="s">
        <v>20</v>
      </c>
      <c r="G6" s="201"/>
      <c r="H6" s="202"/>
      <c r="I6" s="206" t="s">
        <v>21</v>
      </c>
      <c r="J6" s="207"/>
      <c r="K6" s="208"/>
      <c r="L6" s="190" t="s">
        <v>22</v>
      </c>
      <c r="M6" s="191"/>
      <c r="N6" s="192"/>
    </row>
    <row r="7" spans="1:14" ht="15" customHeight="1">
      <c r="A7" s="100"/>
      <c r="B7" s="101"/>
      <c r="C7" s="101"/>
      <c r="D7" s="101"/>
      <c r="E7" s="101" t="s">
        <v>23</v>
      </c>
      <c r="F7" s="102" t="s">
        <v>24</v>
      </c>
      <c r="G7" s="103" t="s">
        <v>25</v>
      </c>
      <c r="H7" s="104" t="s">
        <v>26</v>
      </c>
      <c r="I7" s="102" t="s">
        <v>24</v>
      </c>
      <c r="J7" s="103" t="s">
        <v>25</v>
      </c>
      <c r="K7" s="104" t="s">
        <v>26</v>
      </c>
      <c r="L7" s="102" t="s">
        <v>24</v>
      </c>
      <c r="M7" s="103" t="s">
        <v>25</v>
      </c>
      <c r="N7" s="104" t="s">
        <v>26</v>
      </c>
    </row>
    <row r="8" spans="1:14" ht="15" customHeight="1">
      <c r="A8" s="105" t="s">
        <v>27</v>
      </c>
      <c r="B8" s="106"/>
      <c r="C8" s="106"/>
      <c r="D8" s="106"/>
      <c r="E8" s="107" t="s">
        <v>28</v>
      </c>
      <c r="F8" s="108" t="s">
        <v>29</v>
      </c>
      <c r="G8" s="109" t="s">
        <v>30</v>
      </c>
      <c r="H8" s="110" t="s">
        <v>31</v>
      </c>
      <c r="I8" s="108" t="s">
        <v>29</v>
      </c>
      <c r="J8" s="109" t="s">
        <v>30</v>
      </c>
      <c r="K8" s="110" t="s">
        <v>31</v>
      </c>
      <c r="L8" s="108" t="s">
        <v>29</v>
      </c>
      <c r="M8" s="109" t="s">
        <v>30</v>
      </c>
      <c r="N8" s="110" t="s">
        <v>31</v>
      </c>
    </row>
    <row r="9" spans="1:14" ht="15" customHeight="1" thickBot="1">
      <c r="A9" s="111"/>
      <c r="B9" s="112" t="s">
        <v>32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87"/>
      <c r="N9" s="113"/>
    </row>
    <row r="10" spans="1:14" ht="15" customHeight="1">
      <c r="A10" s="23">
        <v>1</v>
      </c>
      <c r="B10" s="24" t="s">
        <v>33</v>
      </c>
      <c r="C10" s="25"/>
      <c r="D10" s="25"/>
      <c r="E10" s="26" t="s">
        <v>34</v>
      </c>
      <c r="F10" s="91">
        <v>2141898</v>
      </c>
      <c r="G10" s="27">
        <f>IF($C$5&gt;0,+F10/$C$5,0)</f>
        <v>25.806000000000001</v>
      </c>
      <c r="H10" s="28">
        <f>IF(JCC_Direct&gt;0,F10/JCC_Direct,0)</f>
        <v>2.1103222310980819E-2</v>
      </c>
      <c r="I10" s="114"/>
      <c r="J10" s="27">
        <f>IF($J$5&gt;0,+I10/$J$5,0)</f>
        <v>0</v>
      </c>
      <c r="K10" s="28">
        <f t="shared" ref="K10:K36" si="0">IFERROR(IF(TGMP_Direct&gt;0,I10/TGMP_Direct,0),"")</f>
        <v>0</v>
      </c>
      <c r="L10" s="114"/>
      <c r="M10" s="27">
        <f>IF($M$5&gt;0,+L10/$M$5,0)</f>
        <v>0</v>
      </c>
      <c r="N10" s="29">
        <f>IF(GMP_Direct&gt;0,L10/GMP_Direct,0)</f>
        <v>0</v>
      </c>
    </row>
    <row r="11" spans="1:14" ht="15" customHeight="1">
      <c r="A11" s="30">
        <v>2</v>
      </c>
      <c r="B11" s="31" t="s">
        <v>35</v>
      </c>
      <c r="C11" s="32"/>
      <c r="D11" s="32"/>
      <c r="E11" s="33" t="s">
        <v>36</v>
      </c>
      <c r="F11" s="183">
        <v>295463.40000000002</v>
      </c>
      <c r="G11" s="34">
        <f>IF($C$5&gt;0,+F11/$C$5,0)</f>
        <v>3.5598000000000001</v>
      </c>
      <c r="H11" s="35">
        <f>IF(JCC_Direct&gt;0,F11/JCC_Direct,0)</f>
        <v>2.9110769116728482E-3</v>
      </c>
      <c r="I11" s="115"/>
      <c r="J11" s="34">
        <f>IF($J$5&gt;0,+I11/$J$5,0)</f>
        <v>0</v>
      </c>
      <c r="K11" s="35">
        <f t="shared" si="0"/>
        <v>0</v>
      </c>
      <c r="L11" s="115"/>
      <c r="M11" s="34">
        <f>IF($M$5&gt;0,+L11/$M$5,0)</f>
        <v>0</v>
      </c>
      <c r="N11" s="36">
        <f>IF(GMP_Direct&gt;0,L11/GMP_Direct,0)</f>
        <v>0</v>
      </c>
    </row>
    <row r="12" spans="1:14" ht="15" customHeight="1">
      <c r="A12" s="30">
        <v>3</v>
      </c>
      <c r="B12" s="31" t="s">
        <v>37</v>
      </c>
      <c r="C12" s="32"/>
      <c r="D12" s="32"/>
      <c r="E12" s="33" t="s">
        <v>38</v>
      </c>
      <c r="F12" s="183">
        <v>1373185.2</v>
      </c>
      <c r="G12" s="34">
        <f>IF($C$5&gt;0,+F12/$C$5,0)</f>
        <v>16.5444</v>
      </c>
      <c r="H12" s="35">
        <f>IF(JCC_Direct&gt;0,F12/JCC_Direct,0)</f>
        <v>1.3529417623877821E-2</v>
      </c>
      <c r="I12" s="115"/>
      <c r="J12" s="34">
        <f>IF($J$5&gt;0,+I12/$J$5,0)</f>
        <v>0</v>
      </c>
      <c r="K12" s="35">
        <f t="shared" si="0"/>
        <v>0</v>
      </c>
      <c r="L12" s="115"/>
      <c r="M12" s="34">
        <f>IF($M$5&gt;0,+L12/$M$5,0)</f>
        <v>0</v>
      </c>
      <c r="N12" s="36">
        <f>IF(GMP_Direct&gt;0,L12/GMP_Direct,0)</f>
        <v>0</v>
      </c>
    </row>
    <row r="13" spans="1:14" ht="15" customHeight="1">
      <c r="A13" s="37">
        <v>4</v>
      </c>
      <c r="B13" s="38" t="s">
        <v>39</v>
      </c>
      <c r="C13" s="39"/>
      <c r="D13" s="39"/>
      <c r="E13" s="40" t="s">
        <v>40</v>
      </c>
      <c r="F13" s="183">
        <v>0</v>
      </c>
      <c r="G13" s="34">
        <f>IF($C$5&gt;0,+F13/$C$5,0)</f>
        <v>0</v>
      </c>
      <c r="H13" s="35">
        <f>IF(JCC_Direct&gt;0,F13/JCC_Direct,0)</f>
        <v>0</v>
      </c>
      <c r="I13" s="116"/>
      <c r="J13" s="34">
        <f>IF($J$5&gt;0,+I13/$J$5,0)</f>
        <v>0</v>
      </c>
      <c r="K13" s="35">
        <f t="shared" si="0"/>
        <v>0</v>
      </c>
      <c r="L13" s="115"/>
      <c r="M13" s="34">
        <f>IF($M$5&gt;0,+L13/$M$5,0)</f>
        <v>0</v>
      </c>
      <c r="N13" s="36">
        <f>IF(GMP_Direct&gt;0,L13/GMP_Direct,0)</f>
        <v>0</v>
      </c>
    </row>
    <row r="14" spans="1:14" ht="15" customHeight="1">
      <c r="A14" s="117">
        <v>5</v>
      </c>
      <c r="B14" s="118"/>
      <c r="C14" s="119" t="s">
        <v>41</v>
      </c>
      <c r="D14" s="119"/>
      <c r="E14" s="120" t="s">
        <v>42</v>
      </c>
      <c r="F14" s="121">
        <f>SUM(F10:F13)</f>
        <v>3810546.5999999996</v>
      </c>
      <c r="G14" s="122">
        <f>SUM(G10:G13)</f>
        <v>45.910200000000003</v>
      </c>
      <c r="H14" s="123">
        <f>SUM(H10:H13)</f>
        <v>3.7543716846531489E-2</v>
      </c>
      <c r="I14" s="124">
        <f>SUM(I10:I13)</f>
        <v>0</v>
      </c>
      <c r="J14" s="122">
        <f>SUM(J10:J13)</f>
        <v>0</v>
      </c>
      <c r="K14" s="125">
        <f t="shared" si="0"/>
        <v>0</v>
      </c>
      <c r="L14" s="126">
        <f>SUM(L10:L13)</f>
        <v>0</v>
      </c>
      <c r="M14" s="122">
        <f>SUM(M10:M13)</f>
        <v>0</v>
      </c>
      <c r="N14" s="127">
        <f>SUM(N10:N13)</f>
        <v>0</v>
      </c>
    </row>
    <row r="15" spans="1:14" ht="15" customHeight="1">
      <c r="A15" s="30">
        <v>6</v>
      </c>
      <c r="B15" s="41" t="s">
        <v>43</v>
      </c>
      <c r="C15" s="42"/>
      <c r="D15" s="42"/>
      <c r="E15" s="43" t="s">
        <v>44</v>
      </c>
      <c r="F15" s="183">
        <v>12442480.199999999</v>
      </c>
      <c r="G15" s="34">
        <f>IF($C$5&gt;0,+F15/$C$5,0)</f>
        <v>149.90940000000001</v>
      </c>
      <c r="H15" s="35">
        <f>IF(JCC_Direct&gt;0,F15/JCC_Direct,0)</f>
        <v>0.12259053687924311</v>
      </c>
      <c r="I15" s="116"/>
      <c r="J15" s="34">
        <f>IF($J$5&gt;0,+I15/$J$5,0)</f>
        <v>0</v>
      </c>
      <c r="K15" s="35">
        <f t="shared" si="0"/>
        <v>0</v>
      </c>
      <c r="L15" s="115"/>
      <c r="M15" s="34">
        <f>IF($M$5&gt;0,+L15/$M$5,0)</f>
        <v>0</v>
      </c>
      <c r="N15" s="36">
        <f>IF(GMP_Direct&gt;0,L15/GMP_Direct,0)</f>
        <v>0</v>
      </c>
    </row>
    <row r="16" spans="1:14" ht="15" customHeight="1">
      <c r="A16" s="30">
        <v>7</v>
      </c>
      <c r="B16" s="31" t="s">
        <v>45</v>
      </c>
      <c r="C16" s="32"/>
      <c r="D16" s="32"/>
      <c r="E16" s="33" t="s">
        <v>46</v>
      </c>
      <c r="F16" s="183">
        <v>10684938.6</v>
      </c>
      <c r="G16" s="34">
        <f>IF($C$5&gt;0,+F16/$C$5,0)</f>
        <v>128.73419999999999</v>
      </c>
      <c r="H16" s="35">
        <f>IF(JCC_Direct&gt;0,F16/JCC_Direct,0)</f>
        <v>0.10527421691181379</v>
      </c>
      <c r="I16" s="116"/>
      <c r="J16" s="34">
        <f>IF($J$5&gt;0,+I16/$J$5,0)</f>
        <v>0</v>
      </c>
      <c r="K16" s="35">
        <f t="shared" si="0"/>
        <v>0</v>
      </c>
      <c r="L16" s="115"/>
      <c r="M16" s="34">
        <f>IF($M$5&gt;0,+L16/$M$5,0)</f>
        <v>0</v>
      </c>
      <c r="N16" s="36">
        <f>IF(GMP_Direct&gt;0,L16/GMP_Direct,0)</f>
        <v>0</v>
      </c>
    </row>
    <row r="17" spans="1:16" ht="15" customHeight="1">
      <c r="A17" s="37">
        <v>8</v>
      </c>
      <c r="B17" s="38" t="s">
        <v>47</v>
      </c>
      <c r="C17" s="39"/>
      <c r="D17" s="39"/>
      <c r="E17" s="40" t="s">
        <v>48</v>
      </c>
      <c r="F17" s="183">
        <v>2250262.7999999998</v>
      </c>
      <c r="G17" s="34">
        <f>IF($C$5&gt;0,+F17/$C$5,0)</f>
        <v>27.111599999999999</v>
      </c>
      <c r="H17" s="35">
        <f>IF(JCC_Direct&gt;0,F17/JCC_Direct,0)</f>
        <v>2.2170895218413839E-2</v>
      </c>
      <c r="I17" s="116"/>
      <c r="J17" s="34">
        <f>IF($J$5&gt;0,+I17/$J$5,0)</f>
        <v>0</v>
      </c>
      <c r="K17" s="35">
        <f t="shared" si="0"/>
        <v>0</v>
      </c>
      <c r="L17" s="115"/>
      <c r="M17" s="34">
        <f>IF($M$5&gt;0,+L17/$M$5,0)</f>
        <v>0</v>
      </c>
      <c r="N17" s="36">
        <f>IF(GMP_Direct&gt;0,L17/GMP_Direct,0)</f>
        <v>0</v>
      </c>
    </row>
    <row r="18" spans="1:16" ht="15" customHeight="1">
      <c r="A18" s="117">
        <v>9</v>
      </c>
      <c r="B18" s="118"/>
      <c r="C18" s="119" t="s">
        <v>49</v>
      </c>
      <c r="D18" s="119"/>
      <c r="E18" s="120" t="s">
        <v>50</v>
      </c>
      <c r="F18" s="126">
        <f>SUM(F15:F17)</f>
        <v>25377681.599999998</v>
      </c>
      <c r="G18" s="122">
        <f>SUM(G15:G17)</f>
        <v>305.7552</v>
      </c>
      <c r="H18" s="123">
        <f>SUM(H15:H17)</f>
        <v>0.25003564900947073</v>
      </c>
      <c r="I18" s="128">
        <f>SUM(I15:I17)</f>
        <v>0</v>
      </c>
      <c r="J18" s="129">
        <f>SUM(J15:J17)</f>
        <v>0</v>
      </c>
      <c r="K18" s="127">
        <f t="shared" si="0"/>
        <v>0</v>
      </c>
      <c r="L18" s="130">
        <f>SUM(L15:L17)</f>
        <v>0</v>
      </c>
      <c r="M18" s="129">
        <f>SUM(M15:M17)</f>
        <v>0</v>
      </c>
      <c r="N18" s="127">
        <f>SUM(N15:N17)</f>
        <v>0</v>
      </c>
    </row>
    <row r="19" spans="1:16" ht="15" customHeight="1">
      <c r="A19" s="30">
        <v>10</v>
      </c>
      <c r="B19" s="41" t="s">
        <v>51</v>
      </c>
      <c r="C19" s="42"/>
      <c r="D19" s="42"/>
      <c r="E19" s="43" t="s">
        <v>52</v>
      </c>
      <c r="F19" s="183">
        <v>14760471</v>
      </c>
      <c r="G19" s="34">
        <f>IF($C$5&gt;0,+F19/$C$5,0)</f>
        <v>177.83699999999999</v>
      </c>
      <c r="H19" s="35">
        <f>IF(JCC_Direct&gt;0,F19/JCC_Direct,0)</f>
        <v>0.14542872766480261</v>
      </c>
      <c r="I19" s="116"/>
      <c r="J19" s="34">
        <f>IF($J$5&gt;0,+I19/$J$5,0)</f>
        <v>0</v>
      </c>
      <c r="K19" s="35">
        <f t="shared" si="0"/>
        <v>0</v>
      </c>
      <c r="L19" s="115"/>
      <c r="M19" s="34">
        <f>IF($M$5&gt;0,+L19/$M$5,0)</f>
        <v>0</v>
      </c>
      <c r="N19" s="36">
        <f>IF(GMP_Direct&gt;0,L19/GMP_Direct,0)</f>
        <v>0</v>
      </c>
    </row>
    <row r="20" spans="1:16" ht="15" customHeight="1">
      <c r="A20" s="30">
        <v>11</v>
      </c>
      <c r="B20" s="31" t="s">
        <v>53</v>
      </c>
      <c r="C20" s="32"/>
      <c r="D20" s="32"/>
      <c r="E20" s="33" t="s">
        <v>54</v>
      </c>
      <c r="F20" s="183">
        <v>703524.6</v>
      </c>
      <c r="G20" s="34">
        <f>IF($C$5&gt;0,+F20/$C$5,0)</f>
        <v>8.4762000000000004</v>
      </c>
      <c r="H20" s="35">
        <f>IF(JCC_Direct&gt;0,F20/JCC_Direct,0)</f>
        <v>6.93153270372532E-3</v>
      </c>
      <c r="I20" s="116"/>
      <c r="J20" s="34">
        <f>IF($J$5&gt;0,+I20/$J$5,0)</f>
        <v>0</v>
      </c>
      <c r="K20" s="35">
        <f t="shared" si="0"/>
        <v>0</v>
      </c>
      <c r="L20" s="115"/>
      <c r="M20" s="34">
        <f>IF($M$5&gt;0,+L20/$M$5,0)</f>
        <v>0</v>
      </c>
      <c r="N20" s="36">
        <f>IF(GMP_Direct&gt;0,L20/GMP_Direct,0)</f>
        <v>0</v>
      </c>
    </row>
    <row r="21" spans="1:16" ht="15" customHeight="1">
      <c r="A21" s="37">
        <v>12</v>
      </c>
      <c r="B21" s="38" t="s">
        <v>55</v>
      </c>
      <c r="C21" s="39"/>
      <c r="D21" s="39"/>
      <c r="E21" s="40" t="s">
        <v>56</v>
      </c>
      <c r="F21" s="183">
        <v>7175781.5999999996</v>
      </c>
      <c r="G21" s="34">
        <f>IF($C$5&gt;0,+F21/$C$5,0)</f>
        <v>86.455199999999991</v>
      </c>
      <c r="H21" s="35">
        <f>IF(JCC_Direct&gt;0,F21/JCC_Direct,0)</f>
        <v>7.0699965339080406E-2</v>
      </c>
      <c r="I21" s="115"/>
      <c r="J21" s="34">
        <f>IF($J$5&gt;0,+I21/$J$5,0)</f>
        <v>0</v>
      </c>
      <c r="K21" s="35">
        <f t="shared" si="0"/>
        <v>0</v>
      </c>
      <c r="L21" s="115"/>
      <c r="M21" s="34">
        <f>IF($M$5&gt;0,+L21/$M$5,0)</f>
        <v>0</v>
      </c>
      <c r="N21" s="36">
        <f>IF(GMP_Direct&gt;0,L21/GMP_Direct,0)</f>
        <v>0</v>
      </c>
    </row>
    <row r="22" spans="1:16" ht="15" customHeight="1">
      <c r="A22" s="117">
        <v>13</v>
      </c>
      <c r="B22" s="118"/>
      <c r="C22" s="119" t="s">
        <v>57</v>
      </c>
      <c r="D22" s="119"/>
      <c r="E22" s="120" t="s">
        <v>58</v>
      </c>
      <c r="F22" s="126">
        <f>SUM(F19:F21)</f>
        <v>22639777.199999999</v>
      </c>
      <c r="G22" s="131">
        <f>SUM(G19:G21)</f>
        <v>272.76839999999999</v>
      </c>
      <c r="H22" s="132">
        <f>SUM(H19:H21)</f>
        <v>0.22306022570760833</v>
      </c>
      <c r="I22" s="130">
        <f>SUM(I19:I21)</f>
        <v>0</v>
      </c>
      <c r="J22" s="133">
        <f>SUM(J19:J21)</f>
        <v>0</v>
      </c>
      <c r="K22" s="132">
        <f t="shared" si="0"/>
        <v>0</v>
      </c>
      <c r="L22" s="130">
        <f>SUM(L19:L21)</f>
        <v>0</v>
      </c>
      <c r="M22" s="133">
        <f>SUM(M19:M21)</f>
        <v>0</v>
      </c>
      <c r="N22" s="132">
        <f>SUM(N19:N21)</f>
        <v>0</v>
      </c>
    </row>
    <row r="23" spans="1:16" ht="15" customHeight="1">
      <c r="A23" s="30">
        <v>14</v>
      </c>
      <c r="B23" s="41" t="s">
        <v>59</v>
      </c>
      <c r="C23" s="42"/>
      <c r="D23" s="42"/>
      <c r="E23" s="43" t="s">
        <v>60</v>
      </c>
      <c r="F23" s="183">
        <v>2263808.4</v>
      </c>
      <c r="G23" s="34">
        <f t="shared" ref="G23:G31" si="1">IF($C$5&gt;0,+F23/$C$5,0)</f>
        <v>27.274799999999999</v>
      </c>
      <c r="H23" s="35">
        <f t="shared" ref="H23:H35" si="2">IF(JCC_Direct&gt;0,F23/JCC_Direct,0)</f>
        <v>2.2304354331842968E-2</v>
      </c>
      <c r="I23" s="115"/>
      <c r="J23" s="34">
        <f t="shared" ref="J23:J37" si="3">IF($J$5&gt;0,+I23/$J$5,0)</f>
        <v>0</v>
      </c>
      <c r="K23" s="35">
        <f t="shared" si="0"/>
        <v>0</v>
      </c>
      <c r="L23" s="115"/>
      <c r="M23" s="34">
        <f t="shared" ref="M23:M36" si="4">IF($M$5&gt;0,+L23/$M$5,0)</f>
        <v>0</v>
      </c>
      <c r="N23" s="36">
        <f t="shared" ref="N23:N36" si="5">IF(GMP_Direct&gt;0,L23/GMP_Direct,0)</f>
        <v>0</v>
      </c>
    </row>
    <row r="24" spans="1:16" ht="15" customHeight="1">
      <c r="A24" s="30">
        <v>15</v>
      </c>
      <c r="B24" s="31" t="s">
        <v>61</v>
      </c>
      <c r="C24" s="32"/>
      <c r="D24" s="32"/>
      <c r="E24" s="33" t="s">
        <v>62</v>
      </c>
      <c r="F24" s="183">
        <v>3096862.8</v>
      </c>
      <c r="G24" s="34">
        <f t="shared" si="1"/>
        <v>37.311599999999999</v>
      </c>
      <c r="H24" s="35">
        <f t="shared" si="2"/>
        <v>3.051208980773432E-2</v>
      </c>
      <c r="I24" s="115"/>
      <c r="J24" s="34">
        <f t="shared" si="3"/>
        <v>0</v>
      </c>
      <c r="K24" s="35">
        <f t="shared" si="0"/>
        <v>0</v>
      </c>
      <c r="L24" s="115"/>
      <c r="M24" s="34">
        <f t="shared" si="4"/>
        <v>0</v>
      </c>
      <c r="N24" s="36">
        <f t="shared" si="5"/>
        <v>0</v>
      </c>
    </row>
    <row r="25" spans="1:16" ht="15" customHeight="1">
      <c r="A25" s="30">
        <v>16</v>
      </c>
      <c r="B25" s="31" t="s">
        <v>63</v>
      </c>
      <c r="C25" s="32"/>
      <c r="D25" s="32"/>
      <c r="E25" s="33" t="s">
        <v>64</v>
      </c>
      <c r="F25" s="183">
        <v>8355942</v>
      </c>
      <c r="G25" s="34">
        <f t="shared" si="1"/>
        <v>100.67400000000001</v>
      </c>
      <c r="H25" s="35">
        <f t="shared" si="2"/>
        <v>8.2327590596593156E-2</v>
      </c>
      <c r="I25" s="115"/>
      <c r="J25" s="34">
        <f t="shared" si="3"/>
        <v>0</v>
      </c>
      <c r="K25" s="35">
        <f t="shared" si="0"/>
        <v>0</v>
      </c>
      <c r="L25" s="115"/>
      <c r="M25" s="34">
        <f t="shared" si="4"/>
        <v>0</v>
      </c>
      <c r="N25" s="36">
        <f t="shared" si="5"/>
        <v>0</v>
      </c>
    </row>
    <row r="26" spans="1:16" ht="15" customHeight="1">
      <c r="A26" s="30">
        <v>17</v>
      </c>
      <c r="B26" s="31" t="s">
        <v>65</v>
      </c>
      <c r="C26" s="32"/>
      <c r="D26" s="32"/>
      <c r="E26" s="33" t="s">
        <v>66</v>
      </c>
      <c r="F26" s="183">
        <v>1403662.8</v>
      </c>
      <c r="G26" s="34">
        <f t="shared" si="1"/>
        <v>16.9116</v>
      </c>
      <c r="H26" s="35">
        <f t="shared" si="2"/>
        <v>1.3829700629093359E-2</v>
      </c>
      <c r="I26" s="115"/>
      <c r="J26" s="34">
        <f t="shared" si="3"/>
        <v>0</v>
      </c>
      <c r="K26" s="35">
        <f t="shared" si="0"/>
        <v>0</v>
      </c>
      <c r="L26" s="115"/>
      <c r="M26" s="34">
        <f t="shared" si="4"/>
        <v>0</v>
      </c>
      <c r="N26" s="36">
        <f t="shared" si="5"/>
        <v>0</v>
      </c>
    </row>
    <row r="27" spans="1:16" ht="15" customHeight="1">
      <c r="A27" s="30">
        <v>18</v>
      </c>
      <c r="B27" s="31" t="s">
        <v>67</v>
      </c>
      <c r="C27" s="32"/>
      <c r="D27" s="32"/>
      <c r="E27" s="33" t="s">
        <v>68</v>
      </c>
      <c r="F27" s="183">
        <v>3037600.8</v>
      </c>
      <c r="G27" s="34">
        <f t="shared" si="1"/>
        <v>36.5976</v>
      </c>
      <c r="H27" s="35">
        <f t="shared" si="2"/>
        <v>2.9928206186481888E-2</v>
      </c>
      <c r="I27" s="115"/>
      <c r="J27" s="34">
        <f t="shared" si="3"/>
        <v>0</v>
      </c>
      <c r="K27" s="35">
        <f t="shared" si="0"/>
        <v>0</v>
      </c>
      <c r="L27" s="115"/>
      <c r="M27" s="34">
        <f t="shared" si="4"/>
        <v>0</v>
      </c>
      <c r="N27" s="36">
        <f t="shared" si="5"/>
        <v>0</v>
      </c>
    </row>
    <row r="28" spans="1:16" ht="15" customHeight="1">
      <c r="A28" s="30">
        <v>19</v>
      </c>
      <c r="B28" s="31" t="s">
        <v>69</v>
      </c>
      <c r="C28" s="32"/>
      <c r="D28" s="32"/>
      <c r="E28" s="33" t="s">
        <v>70</v>
      </c>
      <c r="F28" s="183">
        <v>2005353</v>
      </c>
      <c r="G28" s="34">
        <f t="shared" si="1"/>
        <v>24.160879518072289</v>
      </c>
      <c r="H28" s="35">
        <f t="shared" si="2"/>
        <v>1.9757901716604766E-2</v>
      </c>
      <c r="I28" s="115"/>
      <c r="J28" s="34">
        <f t="shared" si="3"/>
        <v>0</v>
      </c>
      <c r="K28" s="35">
        <f t="shared" si="0"/>
        <v>0</v>
      </c>
      <c r="L28" s="115"/>
      <c r="M28" s="34">
        <f t="shared" si="4"/>
        <v>0</v>
      </c>
      <c r="N28" s="36">
        <f t="shared" si="5"/>
        <v>0</v>
      </c>
    </row>
    <row r="29" spans="1:16" ht="15" customHeight="1">
      <c r="A29" s="30">
        <v>20</v>
      </c>
      <c r="B29" s="31" t="s">
        <v>71</v>
      </c>
      <c r="C29" s="32"/>
      <c r="D29" s="32"/>
      <c r="E29" s="33" t="s">
        <v>72</v>
      </c>
      <c r="F29" s="183">
        <v>4470048</v>
      </c>
      <c r="G29" s="34">
        <f t="shared" si="1"/>
        <v>53.856000000000002</v>
      </c>
      <c r="H29" s="35">
        <f t="shared" si="2"/>
        <v>4.4041507431612142E-2</v>
      </c>
      <c r="I29" s="115"/>
      <c r="J29" s="34">
        <f t="shared" si="3"/>
        <v>0</v>
      </c>
      <c r="K29" s="35">
        <f t="shared" si="0"/>
        <v>0</v>
      </c>
      <c r="L29" s="115"/>
      <c r="M29" s="34">
        <f t="shared" si="4"/>
        <v>0</v>
      </c>
      <c r="N29" s="36">
        <f t="shared" si="5"/>
        <v>0</v>
      </c>
      <c r="P29" s="44"/>
    </row>
    <row r="30" spans="1:16" ht="15" customHeight="1">
      <c r="A30" s="30">
        <v>21</v>
      </c>
      <c r="B30" s="31" t="s">
        <v>73</v>
      </c>
      <c r="C30" s="32"/>
      <c r="D30" s="32"/>
      <c r="E30" s="33" t="s">
        <v>74</v>
      </c>
      <c r="F30" s="183">
        <v>5269238.4000000004</v>
      </c>
      <c r="G30" s="34">
        <f t="shared" si="1"/>
        <v>63.484800000000007</v>
      </c>
      <c r="H30" s="35">
        <f t="shared" si="2"/>
        <v>5.191559512393068E-2</v>
      </c>
      <c r="I30" s="115"/>
      <c r="J30" s="34">
        <f t="shared" si="3"/>
        <v>0</v>
      </c>
      <c r="K30" s="35">
        <f t="shared" si="0"/>
        <v>0</v>
      </c>
      <c r="L30" s="115"/>
      <c r="M30" s="34">
        <f t="shared" si="4"/>
        <v>0</v>
      </c>
      <c r="N30" s="36">
        <f t="shared" si="5"/>
        <v>0</v>
      </c>
    </row>
    <row r="31" spans="1:16" ht="15" customHeight="1">
      <c r="A31" s="30">
        <v>22</v>
      </c>
      <c r="B31" s="31" t="s">
        <v>75</v>
      </c>
      <c r="C31" s="32"/>
      <c r="D31" s="32"/>
      <c r="E31" s="33" t="s">
        <v>76</v>
      </c>
      <c r="F31" s="183">
        <v>2456833.2000000002</v>
      </c>
      <c r="G31" s="34">
        <f t="shared" si="1"/>
        <v>29.6004</v>
      </c>
      <c r="H31" s="45">
        <f t="shared" si="2"/>
        <v>2.4206146698208041E-2</v>
      </c>
      <c r="I31" s="134"/>
      <c r="J31" s="46">
        <f t="shared" si="3"/>
        <v>0</v>
      </c>
      <c r="K31" s="45">
        <f t="shared" si="0"/>
        <v>0</v>
      </c>
      <c r="L31" s="134"/>
      <c r="M31" s="46">
        <f t="shared" si="4"/>
        <v>0</v>
      </c>
      <c r="N31" s="47">
        <f t="shared" si="5"/>
        <v>0</v>
      </c>
    </row>
    <row r="32" spans="1:16" ht="15" customHeight="1">
      <c r="A32" s="117">
        <v>23</v>
      </c>
      <c r="B32" s="118"/>
      <c r="C32" s="119" t="s">
        <v>77</v>
      </c>
      <c r="D32" s="119"/>
      <c r="E32" s="135" t="s">
        <v>78</v>
      </c>
      <c r="F32" s="126">
        <f>SUM(F23:F31)</f>
        <v>32359349.400000002</v>
      </c>
      <c r="G32" s="136">
        <f>SUM(G23:G31)</f>
        <v>389.87167951807226</v>
      </c>
      <c r="H32" s="123">
        <f t="shared" si="2"/>
        <v>0.31882309252210134</v>
      </c>
      <c r="I32" s="126">
        <f>SUM(I23:I31)</f>
        <v>0</v>
      </c>
      <c r="J32" s="137">
        <f t="shared" si="3"/>
        <v>0</v>
      </c>
      <c r="K32" s="123">
        <f t="shared" si="0"/>
        <v>0</v>
      </c>
      <c r="L32" s="126">
        <f>SUM(L23:L31)</f>
        <v>0</v>
      </c>
      <c r="M32" s="137">
        <f t="shared" si="4"/>
        <v>0</v>
      </c>
      <c r="N32" s="138">
        <f t="shared" si="5"/>
        <v>0</v>
      </c>
    </row>
    <row r="33" spans="1:14" ht="15" customHeight="1">
      <c r="A33" s="48">
        <v>24</v>
      </c>
      <c r="B33" s="41" t="s">
        <v>79</v>
      </c>
      <c r="C33" s="49"/>
      <c r="D33" s="49"/>
      <c r="E33" s="50" t="s">
        <v>80</v>
      </c>
      <c r="F33" s="183">
        <v>2214705.6</v>
      </c>
      <c r="G33" s="34">
        <f>IF($C$5&gt;0,+F33/$C$5,0)</f>
        <v>26.683199999999999</v>
      </c>
      <c r="H33" s="51">
        <f t="shared" si="2"/>
        <v>2.182056504566238E-2</v>
      </c>
      <c r="I33" s="139"/>
      <c r="J33" s="34">
        <f t="shared" si="3"/>
        <v>0</v>
      </c>
      <c r="K33" s="35">
        <f t="shared" si="0"/>
        <v>0</v>
      </c>
      <c r="L33" s="139"/>
      <c r="M33" s="46">
        <f t="shared" si="4"/>
        <v>0</v>
      </c>
      <c r="N33" s="47">
        <f t="shared" si="5"/>
        <v>0</v>
      </c>
    </row>
    <row r="34" spans="1:14" ht="15" customHeight="1">
      <c r="A34" s="30">
        <v>25</v>
      </c>
      <c r="B34" s="31" t="s">
        <v>81</v>
      </c>
      <c r="C34" s="52"/>
      <c r="D34" s="52"/>
      <c r="E34" s="53" t="s">
        <v>82</v>
      </c>
      <c r="F34" s="183">
        <v>2017447.8</v>
      </c>
      <c r="G34" s="34">
        <f>IF($C$5&gt;0,+F34/$C$5,0)</f>
        <v>24.3066</v>
      </c>
      <c r="H34" s="35">
        <f t="shared" si="2"/>
        <v>1.9877066706350709E-2</v>
      </c>
      <c r="I34" s="115"/>
      <c r="J34" s="34">
        <f t="shared" si="3"/>
        <v>0</v>
      </c>
      <c r="K34" s="35">
        <f t="shared" si="0"/>
        <v>0</v>
      </c>
      <c r="L34" s="115"/>
      <c r="M34" s="34">
        <f t="shared" si="4"/>
        <v>0</v>
      </c>
      <c r="N34" s="36">
        <f t="shared" si="5"/>
        <v>0</v>
      </c>
    </row>
    <row r="35" spans="1:14" ht="15" customHeight="1">
      <c r="A35" s="37">
        <v>26</v>
      </c>
      <c r="B35" s="38" t="s">
        <v>83</v>
      </c>
      <c r="C35" s="54"/>
      <c r="D35" s="54"/>
      <c r="E35" s="40" t="s">
        <v>84</v>
      </c>
      <c r="F35" s="183">
        <v>0</v>
      </c>
      <c r="G35" s="34">
        <f>IF($C$5&gt;0,+F35/$C$5,0)</f>
        <v>0</v>
      </c>
      <c r="H35" s="35">
        <f t="shared" si="2"/>
        <v>0</v>
      </c>
      <c r="I35" s="115"/>
      <c r="J35" s="34">
        <f t="shared" si="3"/>
        <v>0</v>
      </c>
      <c r="K35" s="35">
        <f t="shared" si="0"/>
        <v>0</v>
      </c>
      <c r="L35" s="115"/>
      <c r="M35" s="34">
        <f t="shared" si="4"/>
        <v>0</v>
      </c>
      <c r="N35" s="36">
        <f t="shared" si="5"/>
        <v>0</v>
      </c>
    </row>
    <row r="36" spans="1:14" ht="15" customHeight="1">
      <c r="A36" s="140">
        <v>27</v>
      </c>
      <c r="B36" s="141" t="s">
        <v>85</v>
      </c>
      <c r="C36" s="141"/>
      <c r="D36" s="141"/>
      <c r="E36" s="142" t="s">
        <v>86</v>
      </c>
      <c r="F36" s="143">
        <f>+F14+F18+F22+F32+F33+F34+F35</f>
        <v>88419508.199999988</v>
      </c>
      <c r="G36" s="144">
        <f>+G14+G18+G22+G32+G33+G34+G35</f>
        <v>1065.2952795180722</v>
      </c>
      <c r="H36" s="145">
        <f>+H14+H18+H22+H32+H33+H34+H35</f>
        <v>0.87116031583772491</v>
      </c>
      <c r="I36" s="143">
        <f>+I14+I18+I22+I32+I33+I34+I35</f>
        <v>0</v>
      </c>
      <c r="J36" s="146">
        <f t="shared" si="3"/>
        <v>0</v>
      </c>
      <c r="K36" s="145">
        <f t="shared" si="0"/>
        <v>0</v>
      </c>
      <c r="L36" s="143">
        <f>+L14+L18+L22+L32+L33+L34+L35</f>
        <v>0</v>
      </c>
      <c r="M36" s="146">
        <f t="shared" si="4"/>
        <v>0</v>
      </c>
      <c r="N36" s="147">
        <f t="shared" si="5"/>
        <v>0</v>
      </c>
    </row>
    <row r="37" spans="1:14" ht="15" customHeight="1" thickBot="1">
      <c r="A37" s="111"/>
      <c r="B37" s="112" t="s">
        <v>87</v>
      </c>
      <c r="C37" s="112"/>
      <c r="D37" s="112"/>
      <c r="E37" s="148"/>
      <c r="F37" s="149"/>
      <c r="G37" s="149"/>
      <c r="H37" s="149"/>
      <c r="I37" s="149"/>
      <c r="J37" s="149"/>
      <c r="K37" s="149"/>
      <c r="L37" s="149"/>
      <c r="M37" s="186"/>
      <c r="N37" s="150"/>
    </row>
    <row r="38" spans="1:14" ht="15" customHeight="1">
      <c r="A38" s="30">
        <v>28</v>
      </c>
      <c r="B38" s="41" t="s">
        <v>88</v>
      </c>
      <c r="C38" s="42"/>
      <c r="D38" s="42"/>
      <c r="E38" s="43" t="s">
        <v>89</v>
      </c>
      <c r="F38" s="183">
        <v>1423794.54</v>
      </c>
      <c r="G38" s="34">
        <f>IF($C$5&gt;0,+F38/$C$5,0)</f>
        <v>17.15415108433735</v>
      </c>
      <c r="H38" s="35">
        <f>IF(JCC_Direct&gt;0,F38/JCC_Direct,0)</f>
        <v>1.4028050216574587E-2</v>
      </c>
      <c r="I38" s="115"/>
      <c r="J38" s="34">
        <f t="shared" ref="J38:J43" si="6">IF($J$5&gt;0,+I38/$J$5,0)</f>
        <v>0</v>
      </c>
      <c r="K38" s="35">
        <f t="shared" ref="K38:K45" si="7">IFERROR(IF(TGMP_Direct&gt;0,I38/TGMP_Direct,0),"")</f>
        <v>0</v>
      </c>
      <c r="L38" s="115"/>
      <c r="M38" s="34">
        <f t="shared" ref="M38:M43" si="8">IF($M$5&gt;0,+L38/$M$5,0)</f>
        <v>0</v>
      </c>
      <c r="N38" s="36">
        <f t="shared" ref="N38:N43" si="9">IF(GMP_Direct&gt;0,L38/GMP_Direct,0)</f>
        <v>0</v>
      </c>
    </row>
    <row r="39" spans="1:14" ht="15" customHeight="1">
      <c r="A39" s="30">
        <v>29</v>
      </c>
      <c r="B39" s="31" t="s">
        <v>90</v>
      </c>
      <c r="C39" s="32"/>
      <c r="D39" s="32"/>
      <c r="E39" s="33" t="s">
        <v>91</v>
      </c>
      <c r="F39" s="183">
        <v>3077395.08</v>
      </c>
      <c r="G39" s="34">
        <f>IF($C$5&gt;0,+F39/$C$5,0)</f>
        <v>37.077049156626508</v>
      </c>
      <c r="H39" s="35">
        <f>IF(JCC_Direct&gt;0,F39/JCC_Direct,0)</f>
        <v>3.0320282530708093E-2</v>
      </c>
      <c r="I39" s="115"/>
      <c r="J39" s="34">
        <f t="shared" si="6"/>
        <v>0</v>
      </c>
      <c r="K39" s="35">
        <f t="shared" si="7"/>
        <v>0</v>
      </c>
      <c r="L39" s="115"/>
      <c r="M39" s="34">
        <f t="shared" si="8"/>
        <v>0</v>
      </c>
      <c r="N39" s="36">
        <f t="shared" si="9"/>
        <v>0</v>
      </c>
    </row>
    <row r="40" spans="1:14" ht="15" customHeight="1">
      <c r="A40" s="30">
        <v>30</v>
      </c>
      <c r="B40" s="31" t="s">
        <v>92</v>
      </c>
      <c r="C40" s="32"/>
      <c r="D40" s="32"/>
      <c r="E40" s="33" t="s">
        <v>93</v>
      </c>
      <c r="F40" s="183">
        <v>292903.2</v>
      </c>
      <c r="G40" s="34">
        <f>IF($C$5&gt;0,+F40/$C$5,0)</f>
        <v>3.5289542168674699</v>
      </c>
      <c r="H40" s="35">
        <f>IF(JCC_Direct&gt;0,F40/JCC_Direct,0)</f>
        <v>2.8858523352641801E-3</v>
      </c>
      <c r="I40" s="115"/>
      <c r="J40" s="34">
        <f t="shared" si="6"/>
        <v>0</v>
      </c>
      <c r="K40" s="35">
        <f t="shared" si="7"/>
        <v>0</v>
      </c>
      <c r="L40" s="115"/>
      <c r="M40" s="34">
        <f t="shared" si="8"/>
        <v>0</v>
      </c>
      <c r="N40" s="36">
        <f t="shared" si="9"/>
        <v>0</v>
      </c>
    </row>
    <row r="41" spans="1:14" ht="15" customHeight="1">
      <c r="A41" s="30">
        <v>31</v>
      </c>
      <c r="B41" s="31" t="s">
        <v>94</v>
      </c>
      <c r="C41" s="32"/>
      <c r="D41" s="32"/>
      <c r="E41" s="33" t="s">
        <v>95</v>
      </c>
      <c r="F41" s="183">
        <v>528143.76</v>
      </c>
      <c r="G41" s="34">
        <f>IF($C$5&gt;0,+F41/$C$5,0)</f>
        <v>6.3631778313253013</v>
      </c>
      <c r="H41" s="35">
        <f>IF(JCC_Direct&gt;0,F41/JCC_Direct,0)</f>
        <v>5.2035788723073179E-3</v>
      </c>
      <c r="I41" s="115"/>
      <c r="J41" s="34">
        <f t="shared" si="6"/>
        <v>0</v>
      </c>
      <c r="K41" s="35">
        <f t="shared" si="7"/>
        <v>0</v>
      </c>
      <c r="L41" s="115"/>
      <c r="M41" s="34">
        <f t="shared" si="8"/>
        <v>0</v>
      </c>
      <c r="N41" s="36">
        <f t="shared" si="9"/>
        <v>0</v>
      </c>
    </row>
    <row r="42" spans="1:14" ht="15" customHeight="1">
      <c r="A42" s="30">
        <v>32</v>
      </c>
      <c r="B42" s="31" t="s">
        <v>96</v>
      </c>
      <c r="C42" s="32"/>
      <c r="D42" s="32"/>
      <c r="E42" s="33" t="s">
        <v>97</v>
      </c>
      <c r="F42" s="183">
        <f>6803660.1-F28</f>
        <v>4798307.0999999996</v>
      </c>
      <c r="G42" s="34">
        <f>IF($C$5&gt;0,+F42/$C$5,0)</f>
        <v>57.810928915662643</v>
      </c>
      <c r="H42" s="35">
        <f>IF(JCC_Direct&gt;0,F42/JCC_Direct,0)</f>
        <v>4.7275706615187867E-2</v>
      </c>
      <c r="I42" s="115"/>
      <c r="J42" s="34">
        <f t="shared" si="6"/>
        <v>0</v>
      </c>
      <c r="K42" s="35">
        <f t="shared" si="7"/>
        <v>0</v>
      </c>
      <c r="L42" s="115"/>
      <c r="M42" s="34">
        <f t="shared" si="8"/>
        <v>0</v>
      </c>
      <c r="N42" s="36">
        <f t="shared" si="9"/>
        <v>0</v>
      </c>
    </row>
    <row r="43" spans="1:14" ht="15" customHeight="1">
      <c r="A43" s="151">
        <v>33</v>
      </c>
      <c r="B43" s="152" t="s">
        <v>98</v>
      </c>
      <c r="C43" s="153"/>
      <c r="D43" s="153"/>
      <c r="E43" s="154" t="s">
        <v>99</v>
      </c>
      <c r="F43" s="155">
        <f>SUM(F38:F42)</f>
        <v>10120543.68</v>
      </c>
      <c r="G43" s="156">
        <f>SUM(G38:G42)</f>
        <v>121.93426120481926</v>
      </c>
      <c r="H43" s="157">
        <f>SUM(H38:H42)</f>
        <v>9.971347057004204E-2</v>
      </c>
      <c r="I43" s="155">
        <f>SUM(I38:I42)</f>
        <v>0</v>
      </c>
      <c r="J43" s="158">
        <f t="shared" si="6"/>
        <v>0</v>
      </c>
      <c r="K43" s="159">
        <f t="shared" si="7"/>
        <v>0</v>
      </c>
      <c r="L43" s="155">
        <f>SUM(L38:L42)</f>
        <v>0</v>
      </c>
      <c r="M43" s="158">
        <f t="shared" si="8"/>
        <v>0</v>
      </c>
      <c r="N43" s="160">
        <f t="shared" si="9"/>
        <v>0</v>
      </c>
    </row>
    <row r="44" spans="1:14" ht="15" customHeight="1">
      <c r="A44" s="140">
        <v>34</v>
      </c>
      <c r="B44" s="142" t="s">
        <v>100</v>
      </c>
      <c r="C44" s="161"/>
      <c r="D44" s="161"/>
      <c r="E44" s="162" t="s">
        <v>101</v>
      </c>
      <c r="F44" s="143">
        <f>+F36+F43</f>
        <v>98540051.879999995</v>
      </c>
      <c r="G44" s="144">
        <f>+G36+G43</f>
        <v>1187.2295407228914</v>
      </c>
      <c r="H44" s="163">
        <f>IF(JCC_Direct&gt;0,F44/JCC_Direct,0)</f>
        <v>0.970873786407767</v>
      </c>
      <c r="I44" s="143">
        <f>+I36+I43</f>
        <v>0</v>
      </c>
      <c r="J44" s="144">
        <f>+J36+J43</f>
        <v>0</v>
      </c>
      <c r="K44" s="164">
        <f t="shared" si="7"/>
        <v>0</v>
      </c>
      <c r="L44" s="143">
        <f>+L36+L43</f>
        <v>0</v>
      </c>
      <c r="M44" s="144">
        <f>+M36+M43</f>
        <v>0</v>
      </c>
      <c r="N44" s="164">
        <f>IFERROR(IF(TGMP_Direct&gt;0,L44/TGMP_Direct,0),"")</f>
        <v>0</v>
      </c>
    </row>
    <row r="45" spans="1:14" ht="15" customHeight="1">
      <c r="A45" s="30">
        <v>35</v>
      </c>
      <c r="B45" s="41" t="s">
        <v>102</v>
      </c>
      <c r="C45" s="55"/>
      <c r="D45" s="56"/>
      <c r="E45" s="57">
        <v>0.03</v>
      </c>
      <c r="F45" s="183">
        <f>F44*E45</f>
        <v>2956201.5563999997</v>
      </c>
      <c r="G45" s="34">
        <f>IF($C$5&gt;0,+F45/$C$5,0)</f>
        <v>35.616886221686741</v>
      </c>
      <c r="H45" s="35">
        <f>IF(JCC_Direct&gt;0,F45/JCC_Direct,0)</f>
        <v>2.9126213592233007E-2</v>
      </c>
      <c r="I45" s="115"/>
      <c r="J45" s="34">
        <f>IF($J$5&gt;0,+I45/$J$5,0)</f>
        <v>0</v>
      </c>
      <c r="K45" s="35">
        <f t="shared" si="7"/>
        <v>0</v>
      </c>
      <c r="L45" s="115"/>
      <c r="M45" s="34">
        <f>IF($M$5&gt;0,+L45/$M$5,0)</f>
        <v>0</v>
      </c>
      <c r="N45" s="36">
        <f>IF(GMP_Direct&gt;0,L45/GMP_Direct,0)</f>
        <v>0</v>
      </c>
    </row>
    <row r="46" spans="1:14" ht="15" customHeight="1">
      <c r="A46" s="30">
        <v>36</v>
      </c>
      <c r="B46" s="58" t="s">
        <v>103</v>
      </c>
      <c r="C46" s="55"/>
      <c r="D46" s="56"/>
      <c r="E46" s="59">
        <v>0.02</v>
      </c>
      <c r="F46" s="77" t="s">
        <v>104</v>
      </c>
      <c r="G46" s="78"/>
      <c r="H46" s="79"/>
      <c r="I46" s="77" t="s">
        <v>104</v>
      </c>
      <c r="J46" s="78"/>
      <c r="K46" s="79"/>
      <c r="L46" s="77" t="s">
        <v>104</v>
      </c>
      <c r="M46" s="34"/>
      <c r="N46" s="36"/>
    </row>
    <row r="47" spans="1:14" ht="15" customHeight="1">
      <c r="A47" s="30">
        <v>37</v>
      </c>
      <c r="B47" s="31" t="s">
        <v>105</v>
      </c>
      <c r="C47" s="70"/>
      <c r="D47" s="70"/>
      <c r="E47" s="59">
        <v>0.174585116323067</v>
      </c>
      <c r="F47" s="80" t="s">
        <v>104</v>
      </c>
      <c r="G47" s="81"/>
      <c r="H47" s="82"/>
      <c r="I47" s="83" t="s">
        <v>104</v>
      </c>
      <c r="J47" s="84"/>
      <c r="K47" s="85"/>
      <c r="L47" s="86" t="s">
        <v>104</v>
      </c>
      <c r="M47" s="60"/>
      <c r="N47" s="61"/>
    </row>
    <row r="48" spans="1:14" ht="15" customHeight="1">
      <c r="A48" s="30">
        <v>38</v>
      </c>
      <c r="B48" s="31" t="s">
        <v>106</v>
      </c>
      <c r="C48" s="32"/>
      <c r="D48" s="32"/>
      <c r="E48" s="53"/>
      <c r="F48" s="183">
        <v>0</v>
      </c>
      <c r="G48" s="34">
        <f>IF($C$5&gt;0,+F48/$C$5,0)</f>
        <v>0</v>
      </c>
      <c r="H48" s="35">
        <f>IF(JCC_Direct&gt;0,F48/JCC_Direct,0)</f>
        <v>0</v>
      </c>
      <c r="I48" s="115"/>
      <c r="J48" s="34">
        <f>IF($J$5&gt;0,+I48/$J$5,0)</f>
        <v>0</v>
      </c>
      <c r="K48" s="35">
        <f>IF(TGMP_Direct&gt;0,I48/TGMP_Direct,0)</f>
        <v>0</v>
      </c>
      <c r="L48" s="115"/>
      <c r="M48" s="34">
        <f>IF($M$5&gt;0,+L48/$M$5,0)</f>
        <v>0</v>
      </c>
      <c r="N48" s="36">
        <f>IF(GMP_Direct&gt;0,L48/GMP_Direct,0)</f>
        <v>0</v>
      </c>
    </row>
    <row r="49" spans="1:15" ht="15" customHeight="1">
      <c r="A49" s="37">
        <v>39</v>
      </c>
      <c r="B49" s="38" t="s">
        <v>107</v>
      </c>
      <c r="C49" s="39"/>
      <c r="D49" s="39"/>
      <c r="E49" s="40"/>
      <c r="F49" s="183">
        <v>0</v>
      </c>
      <c r="G49" s="34">
        <f>IF($C$5&gt;0,+F49/$C$5,0)</f>
        <v>0</v>
      </c>
      <c r="H49" s="35">
        <f>IF(JCC_Direct&gt;0,F49/JCC_Direct,0)</f>
        <v>0</v>
      </c>
      <c r="I49" s="115"/>
      <c r="J49" s="34">
        <f>IF($J$5&gt;0,+I49/$J$5,0)</f>
        <v>0</v>
      </c>
      <c r="K49" s="35">
        <f>IF(TGMP_Direct&gt;0,I49/TGMP_Direct,0)</f>
        <v>0</v>
      </c>
      <c r="L49" s="115"/>
      <c r="M49" s="34">
        <f>IF($M$5&gt;0,+L49/$M$5,0)</f>
        <v>0</v>
      </c>
      <c r="N49" s="36">
        <f>IF(GMP_Direct&gt;0,L49/GMP_Direct,0)</f>
        <v>0</v>
      </c>
    </row>
    <row r="50" spans="1:15" ht="15" customHeight="1">
      <c r="A50" s="151">
        <v>40</v>
      </c>
      <c r="B50" s="165" t="s">
        <v>108</v>
      </c>
      <c r="C50" s="166"/>
      <c r="D50" s="166"/>
      <c r="E50" s="167"/>
      <c r="F50" s="168">
        <f>+F44+F45+F48+F49</f>
        <v>101496253.4364</v>
      </c>
      <c r="G50" s="169">
        <f>IF($C$5&gt;0,+F50/$C$5,0)</f>
        <v>1222.8464269445783</v>
      </c>
      <c r="H50" s="170">
        <f>IF(JCC_Direct&gt;0,F50/JCC_Direct,0)</f>
        <v>1</v>
      </c>
      <c r="I50" s="168">
        <f>+I44+I45+I48+I49</f>
        <v>0</v>
      </c>
      <c r="J50" s="169">
        <f>IF($C$5&gt;0,+I50/$C$5,0)</f>
        <v>0</v>
      </c>
      <c r="K50" s="170">
        <f>IF(JCC_Direct&gt;0,I50/JCC_Direct,0)</f>
        <v>0</v>
      </c>
      <c r="L50" s="168">
        <f>+L44+L45+L48+L49</f>
        <v>0</v>
      </c>
      <c r="M50" s="184">
        <f>IF($M$5&gt;0,+L50/$M$5,0)</f>
        <v>0</v>
      </c>
      <c r="N50" s="171">
        <f>IF(JCC_Direct&gt;0,L50/JCC_Direct,0)</f>
        <v>0</v>
      </c>
    </row>
    <row r="51" spans="1:15" ht="15" customHeight="1" thickBot="1">
      <c r="A51" s="111"/>
      <c r="B51" s="112" t="s">
        <v>109</v>
      </c>
      <c r="C51" s="112"/>
      <c r="D51" s="112"/>
      <c r="E51" s="148"/>
      <c r="F51" s="149"/>
      <c r="G51" s="149"/>
      <c r="H51" s="149"/>
      <c r="I51" s="149"/>
      <c r="J51" s="149"/>
      <c r="K51" s="149"/>
      <c r="L51" s="149"/>
      <c r="M51" s="185"/>
      <c r="N51" s="150"/>
    </row>
    <row r="52" spans="1:15" ht="15" customHeight="1">
      <c r="A52" s="30">
        <v>41</v>
      </c>
      <c r="B52" s="193" t="s">
        <v>110</v>
      </c>
      <c r="C52" s="193"/>
      <c r="D52" s="193"/>
      <c r="E52" s="62"/>
      <c r="F52" s="183">
        <f>JCC_Direct*H52</f>
        <v>1319451.2946732</v>
      </c>
      <c r="G52" s="182">
        <f>F52/C5</f>
        <v>15.897003550279518</v>
      </c>
      <c r="H52" s="35">
        <v>1.2999999999999999E-2</v>
      </c>
      <c r="I52" s="115"/>
      <c r="J52" s="182">
        <f t="shared" ref="J52:J57" si="10">IF($J$5&gt;0,+I52/$J$5,0)</f>
        <v>0</v>
      </c>
      <c r="K52" s="35">
        <f t="shared" ref="K52:K58" si="11">IF(TGMP_Direct&gt;0,I52/TGMP_Direct,0)</f>
        <v>0</v>
      </c>
      <c r="L52" s="115"/>
      <c r="M52" s="182">
        <f t="shared" ref="M52:M57" si="12">IF($M$5&gt;0,+L52/$M$5,0)</f>
        <v>0</v>
      </c>
      <c r="N52" s="36">
        <f t="shared" ref="N52:N58" si="13">IF(GMP_Direct&gt;0,L52/GMP_Direct,0)</f>
        <v>0</v>
      </c>
    </row>
    <row r="53" spans="1:15" ht="15" customHeight="1">
      <c r="A53" s="30">
        <v>42</v>
      </c>
      <c r="B53" s="193" t="s">
        <v>111</v>
      </c>
      <c r="C53" s="193"/>
      <c r="D53" s="193"/>
      <c r="E53" s="62"/>
      <c r="F53" s="183">
        <f>JCC_Direct*H53</f>
        <v>8525685.2886576001</v>
      </c>
      <c r="G53" s="182">
        <f>F53/C5</f>
        <v>102.71909986334458</v>
      </c>
      <c r="H53" s="35">
        <v>8.4000000000000005E-2</v>
      </c>
      <c r="I53" s="115"/>
      <c r="J53" s="182">
        <f t="shared" si="10"/>
        <v>0</v>
      </c>
      <c r="K53" s="35">
        <f t="shared" si="11"/>
        <v>0</v>
      </c>
      <c r="L53" s="115"/>
      <c r="M53" s="182">
        <f t="shared" si="12"/>
        <v>0</v>
      </c>
      <c r="N53" s="36">
        <f t="shared" si="13"/>
        <v>0</v>
      </c>
      <c r="O53" s="63"/>
    </row>
    <row r="54" spans="1:15" ht="15" customHeight="1">
      <c r="A54" s="30">
        <v>43</v>
      </c>
      <c r="B54" s="193" t="s">
        <v>112</v>
      </c>
      <c r="C54" s="193"/>
      <c r="D54" s="193"/>
      <c r="E54" s="62"/>
      <c r="F54" s="183">
        <f>JCC_Direct*H54</f>
        <v>1116458.7878003998</v>
      </c>
      <c r="G54" s="182">
        <f>F54/C5</f>
        <v>13.45131069639036</v>
      </c>
      <c r="H54" s="35">
        <v>1.0999999999999999E-2</v>
      </c>
      <c r="I54" s="115"/>
      <c r="J54" s="182">
        <f t="shared" si="10"/>
        <v>0</v>
      </c>
      <c r="K54" s="35">
        <f t="shared" si="11"/>
        <v>0</v>
      </c>
      <c r="L54" s="115"/>
      <c r="M54" s="182">
        <f t="shared" si="12"/>
        <v>0</v>
      </c>
      <c r="N54" s="36">
        <f t="shared" si="13"/>
        <v>0</v>
      </c>
      <c r="O54" s="63"/>
    </row>
    <row r="55" spans="1:15" ht="15" customHeight="1">
      <c r="A55" s="30">
        <v>44</v>
      </c>
      <c r="B55" s="193" t="s">
        <v>113</v>
      </c>
      <c r="C55" s="193"/>
      <c r="D55" s="193"/>
      <c r="E55" s="62"/>
      <c r="F55" s="183">
        <f>JCC_Direct*H55</f>
        <v>507481.26718199998</v>
      </c>
      <c r="G55" s="182">
        <f>F55/C5</f>
        <v>6.114232134722891</v>
      </c>
      <c r="H55" s="35">
        <v>5.0000000000000001E-3</v>
      </c>
      <c r="I55" s="115"/>
      <c r="J55" s="182">
        <f t="shared" si="10"/>
        <v>0</v>
      </c>
      <c r="K55" s="35">
        <f t="shared" si="11"/>
        <v>0</v>
      </c>
      <c r="L55" s="115"/>
      <c r="M55" s="182">
        <f t="shared" si="12"/>
        <v>0</v>
      </c>
      <c r="N55" s="36">
        <f t="shared" si="13"/>
        <v>0</v>
      </c>
      <c r="O55" s="63"/>
    </row>
    <row r="56" spans="1:15" ht="15" customHeight="1">
      <c r="A56" s="37">
        <v>45</v>
      </c>
      <c r="B56" s="203" t="s">
        <v>114</v>
      </c>
      <c r="C56" s="203"/>
      <c r="D56" s="203"/>
      <c r="E56" s="64"/>
      <c r="F56" s="183">
        <f>JCC_Direct*H56</f>
        <v>5785286.4458748</v>
      </c>
      <c r="G56" s="182">
        <f>F56/C5</f>
        <v>69.702246335840968</v>
      </c>
      <c r="H56" s="35">
        <v>5.7000000000000002E-2</v>
      </c>
      <c r="I56" s="115"/>
      <c r="J56" s="182">
        <f t="shared" si="10"/>
        <v>0</v>
      </c>
      <c r="K56" s="35">
        <f t="shared" si="11"/>
        <v>0</v>
      </c>
      <c r="L56" s="115"/>
      <c r="M56" s="182">
        <f t="shared" si="12"/>
        <v>0</v>
      </c>
      <c r="N56" s="36">
        <f t="shared" si="13"/>
        <v>0</v>
      </c>
      <c r="O56" s="63"/>
    </row>
    <row r="57" spans="1:15" ht="15" customHeight="1">
      <c r="A57" s="172">
        <v>46</v>
      </c>
      <c r="B57" s="204" t="s">
        <v>115</v>
      </c>
      <c r="C57" s="204"/>
      <c r="D57" s="204"/>
      <c r="E57" s="204"/>
      <c r="F57" s="173">
        <f>SUM(F52:F56)</f>
        <v>17254363.084187999</v>
      </c>
      <c r="G57" s="173">
        <f t="shared" ref="G57" si="14">IF($C$5&gt;0,+F57/$C$5,0)</f>
        <v>207.8838925805783</v>
      </c>
      <c r="H57" s="174">
        <f>SUM(H52:H56)</f>
        <v>0.17</v>
      </c>
      <c r="I57" s="175">
        <f>SUM(I52:I56)</f>
        <v>0</v>
      </c>
      <c r="J57" s="173">
        <f t="shared" si="10"/>
        <v>0</v>
      </c>
      <c r="K57" s="174">
        <f t="shared" si="11"/>
        <v>0</v>
      </c>
      <c r="L57" s="175">
        <f>SUM(L52:L56)</f>
        <v>0</v>
      </c>
      <c r="M57" s="173">
        <f t="shared" si="12"/>
        <v>0</v>
      </c>
      <c r="N57" s="176">
        <f t="shared" si="13"/>
        <v>0</v>
      </c>
      <c r="O57" s="63"/>
    </row>
    <row r="58" spans="1:15" ht="15" customHeight="1" thickBot="1">
      <c r="A58" s="177">
        <v>47</v>
      </c>
      <c r="B58" s="205" t="s">
        <v>116</v>
      </c>
      <c r="C58" s="205"/>
      <c r="D58" s="205"/>
      <c r="E58" s="205"/>
      <c r="F58" s="178">
        <f>F50+F57</f>
        <v>118750616.520588</v>
      </c>
      <c r="G58" s="178">
        <f>SUM(G52:G56)+G50</f>
        <v>1430.7303195251566</v>
      </c>
      <c r="H58" s="179">
        <f>H50+H57</f>
        <v>1.17</v>
      </c>
      <c r="I58" s="180">
        <f>I50+I57</f>
        <v>0</v>
      </c>
      <c r="J58" s="178">
        <f>SUM(J52:J57)+J50</f>
        <v>0</v>
      </c>
      <c r="K58" s="179">
        <f t="shared" si="11"/>
        <v>0</v>
      </c>
      <c r="L58" s="180">
        <f>L50+L57</f>
        <v>0</v>
      </c>
      <c r="M58" s="178">
        <f>M57+M50</f>
        <v>0</v>
      </c>
      <c r="N58" s="181">
        <f t="shared" si="13"/>
        <v>0</v>
      </c>
    </row>
    <row r="59" spans="1:15" ht="14.25" customHeight="1">
      <c r="A59" s="65"/>
      <c r="B59" s="65"/>
      <c r="C59" s="65"/>
      <c r="D59" s="65"/>
      <c r="E59" s="66"/>
      <c r="F59" s="65"/>
      <c r="G59" s="65"/>
      <c r="H59" s="65"/>
      <c r="K59" s="65"/>
      <c r="N59" s="65"/>
    </row>
    <row r="60" spans="1:15">
      <c r="A60" s="65"/>
      <c r="B60" s="65"/>
      <c r="C60" s="65"/>
      <c r="D60" s="65"/>
      <c r="E60" s="67"/>
      <c r="F60" s="65"/>
      <c r="G60" s="65"/>
      <c r="H60" s="65"/>
      <c r="K60" s="65"/>
      <c r="N60" s="65"/>
    </row>
    <row r="61" spans="1:15" ht="11.65" customHeight="1"/>
  </sheetData>
  <sheetProtection algorithmName="SHA-512" hashValue="TmB99PXnu1w8l4XAAcuPtpWj2d2nThcYIp3bSVueDYV2arU2znVAv0qu4OODJ0nzVuIRfelmAu9h85fW+RGiGg==" saltValue="LxdBEdewNizcb7bna3MSNQ==" spinCount="100000" sheet="1" objects="1" scenarios="1"/>
  <protectedRanges>
    <protectedRange sqref="J2:J3 M2:M3 M5 I10:I13 L10:L13 I15:I17 L15:L17 I19:I21 L19:L21 I23:I31 L23:L31 I33:I35 L33:L35 I38:I42 L38:L42 I45 L45 I48:I49 L48:L49 I52:I56 L52:L56" name="Range1"/>
  </protectedRanges>
  <mergeCells count="14">
    <mergeCell ref="B55:D55"/>
    <mergeCell ref="B56:D56"/>
    <mergeCell ref="B57:E57"/>
    <mergeCell ref="B58:E58"/>
    <mergeCell ref="I6:K6"/>
    <mergeCell ref="L6:N6"/>
    <mergeCell ref="B52:D52"/>
    <mergeCell ref="B53:D53"/>
    <mergeCell ref="B54:D54"/>
    <mergeCell ref="C2:E2"/>
    <mergeCell ref="C3:E3"/>
    <mergeCell ref="C4:E4"/>
    <mergeCell ref="A6:B6"/>
    <mergeCell ref="F6:H6"/>
  </mergeCells>
  <pageMargins left="0.75" right="0.5" top="1.02" bottom="0.2" header="0.3" footer="0"/>
  <pageSetup scale="5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AA76471DC7424881F0B448E6D744FB" ma:contentTypeVersion="2" ma:contentTypeDescription="Create a new document." ma:contentTypeScope="" ma:versionID="ac1213fcbfd04bc24df95f2a0b4a808b">
  <xsd:schema xmlns:xsd="http://www.w3.org/2001/XMLSchema" xmlns:xs="http://www.w3.org/2001/XMLSchema" xmlns:p="http://schemas.microsoft.com/office/2006/metadata/properties" xmlns:ns1="http://schemas.microsoft.com/sharepoint/v3" xmlns:ns2="015accaa-8f36-4070-91e8-4960d3d1de92" targetNamespace="http://schemas.microsoft.com/office/2006/metadata/properties" ma:root="true" ma:fieldsID="2c96c4f430ee1e1427b0ad2dac98f2ec" ns1:_="" ns2:_="">
    <xsd:import namespace="http://schemas.microsoft.com/sharepoint/v3"/>
    <xsd:import namespace="015accaa-8f36-4070-91e8-4960d3d1de9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accaa-8f36-4070-91e8-4960d3d1de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9B3F93-BFDE-4656-A8A0-4BB8969EB6F6}"/>
</file>

<file path=customXml/itemProps2.xml><?xml version="1.0" encoding="utf-8"?>
<ds:datastoreItem xmlns:ds="http://schemas.openxmlformats.org/officeDocument/2006/customXml" ds:itemID="{ED4F1212-82BA-4F2D-98EA-9E5233A7350F}"/>
</file>

<file path=customXml/itemProps3.xml><?xml version="1.0" encoding="utf-8"?>
<ds:datastoreItem xmlns:ds="http://schemas.openxmlformats.org/officeDocument/2006/customXml" ds:itemID="{3F888145-24AA-4410-A296-87892CDCA0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F. Morrison</dc:creator>
  <cp:keywords/>
  <dc:description/>
  <cp:lastModifiedBy>Bobic-T, Kim</cp:lastModifiedBy>
  <cp:revision/>
  <dcterms:created xsi:type="dcterms:W3CDTF">2023-03-01T09:24:28Z</dcterms:created>
  <dcterms:modified xsi:type="dcterms:W3CDTF">2025-07-17T00:50:14Z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0x010100A9AA76471DC7424881F0B448E6D744FB</vt:lpwstr>
  </property>
</Properties>
</file>