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G:\Budget Services\24-25 Budget Services\Collections\"/>
    </mc:Choice>
  </mc:AlternateContent>
  <xr:revisionPtr revIDLastSave="0" documentId="13_ncr:1_{18083ADD-880B-4A6B-A43C-D026E083C740}" xr6:coauthVersionLast="47" xr6:coauthVersionMax="47" xr10:uidLastSave="{00000000-0000-0000-0000-000000000000}"/>
  <workbookProtection workbookAlgorithmName="SHA-512" workbookHashValue="1V1ob1rVXn4T0Hcn5zvV1Uh8A29e44ZlI3PDnw97KDOB5iiz92ZI1RzBvVPvqjM+BxmsWKyjKaQRZznJlSlF1Q==" workbookSaltValue="Ua8un5TwlrW/rM4ps0RNBA==" workbookSpinCount="100000" lockStructure="1"/>
  <bookViews>
    <workbookView xWindow="15" yWindow="-18120" windowWidth="29040" windowHeight="17640" tabRatio="670" activeTab="6" xr2:uid="{00000000-000D-0000-FFFF-FFFF00000000}"/>
  </bookViews>
  <sheets>
    <sheet name="Collection Activities" sheetId="66" r:id="rId1"/>
    <sheet name="ContactData" sheetId="85" state="hidden" r:id="rId2"/>
    <sheet name="Program" sheetId="64" r:id="rId3"/>
    <sheet name="ProgramData" sheetId="82" state="hidden" r:id="rId4"/>
    <sheet name="Performance" sheetId="65" r:id="rId5"/>
    <sheet name="PerformanceData" sheetId="83" state="hidden" r:id="rId6"/>
    <sheet name="Annual Financial Report" sheetId="73" r:id="rId7"/>
    <sheet name="AFRData" sheetId="84" state="hidden" r:id="rId8"/>
    <sheet name="Performance Metrics" sheetId="86" r:id="rId9"/>
    <sheet name="Transfer Worksheet" sheetId="74" r:id="rId10"/>
    <sheet name="Categories" sheetId="71" r:id="rId11"/>
    <sheet name="Quality Checklist " sheetId="69" r:id="rId12"/>
    <sheet name="Code" sheetId="43" state="hidden" r:id="rId13"/>
    <sheet name="Best Practices" sheetId="75" state="hidden" r:id="rId14"/>
  </sheets>
  <externalReferences>
    <externalReference r:id="rId15"/>
    <externalReference r:id="rId16"/>
  </externalReferences>
  <definedNames>
    <definedName name="_xlnm._FilterDatabase" localSheetId="2" hidden="1">Program!$A$1:$E$67</definedName>
    <definedName name="line" localSheetId="1">[1]Code!$L$2:$L$7</definedName>
    <definedName name="line">[1]Code!$L$2:$L$7</definedName>
    <definedName name="Line8" localSheetId="1">[2]Code!$L$2:$L$7</definedName>
    <definedName name="Line8">[2]Code!$L$2:$L$7</definedName>
    <definedName name="_xlnm.Print_Area" localSheetId="10">Categories!$A$1:$C$24</definedName>
    <definedName name="_xlnm.Print_Area" localSheetId="0">'Collection Activities'!$A$1:$L$47</definedName>
    <definedName name="_xlnm.Print_Area" localSheetId="2">Program!$A$1:$C$43</definedName>
    <definedName name="_xlnm.Print_Area" localSheetId="11">'Quality Checklist '!$A$1:$N$56</definedName>
  </definedNames>
  <calcPr calcId="191029"/>
  <customWorkbookViews>
    <customWorkbookView name="mlira - Personal View" guid="{37CC0C43-D61A-4C15-A44A-D0AB16E09379}" mergeInterval="0" personalView="1" maximized="1" xWindow="1" yWindow="1" windowWidth="1020" windowHeight="496" tabRatio="8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9" i="73" l="1"/>
  <c r="B1" i="73"/>
  <c r="G54" i="84"/>
  <c r="G53" i="84"/>
  <c r="G52" i="84"/>
  <c r="G51" i="84"/>
  <c r="G50" i="84"/>
  <c r="G49" i="84"/>
  <c r="G48" i="84"/>
  <c r="F49" i="84"/>
  <c r="F50" i="84"/>
  <c r="F51" i="84"/>
  <c r="F52" i="84"/>
  <c r="F53" i="84"/>
  <c r="F54" i="84"/>
  <c r="K52" i="73"/>
  <c r="I52" i="73"/>
  <c r="C44" i="64"/>
  <c r="G12" i="74" l="1"/>
  <c r="F12" i="74"/>
  <c r="A6" i="83"/>
  <c r="H46" i="73"/>
  <c r="H45" i="73"/>
  <c r="E46" i="73"/>
  <c r="E45" i="73"/>
  <c r="C15" i="86"/>
  <c r="C14" i="86"/>
  <c r="C13" i="86"/>
  <c r="C12" i="86"/>
  <c r="C11" i="86"/>
  <c r="C10" i="86"/>
  <c r="C9" i="86"/>
  <c r="B15" i="86"/>
  <c r="B14" i="86"/>
  <c r="B13" i="86"/>
  <c r="B12" i="86"/>
  <c r="B11" i="86"/>
  <c r="B10" i="86"/>
  <c r="B9" i="86"/>
  <c r="I43" i="84" l="1"/>
  <c r="I42" i="84"/>
  <c r="H43" i="84"/>
  <c r="H42" i="84"/>
  <c r="G43" i="84"/>
  <c r="G42" i="84"/>
  <c r="F43" i="84"/>
  <c r="F42" i="84"/>
  <c r="H52" i="84"/>
  <c r="E52" i="84"/>
  <c r="D52" i="84"/>
  <c r="C52" i="84"/>
  <c r="B52" i="84"/>
  <c r="B41" i="84"/>
  <c r="J21" i="84"/>
  <c r="I21" i="84"/>
  <c r="H21" i="84"/>
  <c r="G21" i="84"/>
  <c r="F21" i="84"/>
  <c r="E21" i="84"/>
  <c r="D21" i="84"/>
  <c r="C21" i="84"/>
  <c r="B21" i="84"/>
  <c r="J11" i="84"/>
  <c r="J31" i="84" s="1"/>
  <c r="I11" i="84"/>
  <c r="H11" i="84"/>
  <c r="H31" i="84" s="1"/>
  <c r="G11" i="84"/>
  <c r="F11" i="84"/>
  <c r="E11" i="84"/>
  <c r="D11" i="84"/>
  <c r="C11" i="84"/>
  <c r="B11" i="84"/>
  <c r="B31" i="84" s="1"/>
  <c r="K38" i="84"/>
  <c r="K37" i="84"/>
  <c r="J38" i="84"/>
  <c r="J37" i="84"/>
  <c r="I38" i="84"/>
  <c r="I37" i="84"/>
  <c r="F39" i="84"/>
  <c r="G39" i="84"/>
  <c r="M47" i="73"/>
  <c r="I44" i="84" s="1"/>
  <c r="L47" i="73"/>
  <c r="H44" i="84" s="1"/>
  <c r="K47" i="73"/>
  <c r="G44" i="84" s="1"/>
  <c r="J47" i="73"/>
  <c r="F44" i="84" s="1"/>
  <c r="H47" i="73"/>
  <c r="K39" i="84" s="1"/>
  <c r="G47" i="73"/>
  <c r="J39" i="84" s="1"/>
  <c r="F47" i="73"/>
  <c r="I39" i="84" s="1"/>
  <c r="E47" i="73"/>
  <c r="H39" i="84" s="1"/>
  <c r="D47" i="73"/>
  <c r="C47" i="73"/>
  <c r="H8" i="82"/>
  <c r="G8" i="82"/>
  <c r="F8" i="82"/>
  <c r="H38" i="73"/>
  <c r="G38" i="73"/>
  <c r="F38" i="73"/>
  <c r="E38" i="73"/>
  <c r="D38" i="73"/>
  <c r="C38" i="73"/>
  <c r="J26" i="73"/>
  <c r="J14" i="73"/>
  <c r="M12" i="85"/>
  <c r="G31" i="84" l="1"/>
  <c r="C31" i="84"/>
  <c r="D13" i="86"/>
  <c r="E31" i="84"/>
  <c r="D31" i="84"/>
  <c r="F31" i="84"/>
  <c r="I31" i="84"/>
  <c r="I38" i="73"/>
  <c r="K38" i="73" s="1"/>
  <c r="C41" i="84" s="1"/>
  <c r="B37" i="84"/>
  <c r="L38" i="73" l="1"/>
  <c r="M38" i="73" s="1"/>
  <c r="C2" i="83"/>
  <c r="F14" i="85" l="1"/>
  <c r="G3" i="84" l="1"/>
  <c r="D3" i="84"/>
  <c r="C3" i="84"/>
  <c r="B3" i="84"/>
  <c r="A3" i="84"/>
  <c r="E3" i="84" l="1"/>
  <c r="F3" i="84"/>
  <c r="H54" i="84"/>
  <c r="E54" i="84"/>
  <c r="D54" i="84"/>
  <c r="C54" i="84"/>
  <c r="B54" i="84"/>
  <c r="H53" i="84"/>
  <c r="E53" i="84"/>
  <c r="D53" i="84"/>
  <c r="C53" i="84"/>
  <c r="B53" i="84"/>
  <c r="H51" i="84"/>
  <c r="E51" i="84"/>
  <c r="D51" i="84"/>
  <c r="C51" i="84"/>
  <c r="B51" i="84"/>
  <c r="H50" i="84"/>
  <c r="E50" i="84"/>
  <c r="D50" i="84"/>
  <c r="C50" i="84"/>
  <c r="B50" i="84"/>
  <c r="H49" i="84"/>
  <c r="E49" i="84"/>
  <c r="D49" i="84"/>
  <c r="C49" i="84"/>
  <c r="B49" i="84"/>
  <c r="I48" i="84"/>
  <c r="H48" i="84"/>
  <c r="F48" i="84"/>
  <c r="E48" i="84"/>
  <c r="D48" i="84"/>
  <c r="C48" i="84"/>
  <c r="B48" i="84"/>
  <c r="B43" i="84"/>
  <c r="B42" i="84"/>
  <c r="B40" i="84"/>
  <c r="B39" i="84"/>
  <c r="B38" i="84"/>
  <c r="J23" i="84"/>
  <c r="I23" i="84"/>
  <c r="H23" i="84"/>
  <c r="G23" i="84"/>
  <c r="F23" i="84"/>
  <c r="E23" i="84"/>
  <c r="D23" i="84"/>
  <c r="C23" i="84"/>
  <c r="B23" i="84"/>
  <c r="J22" i="84"/>
  <c r="I22" i="84"/>
  <c r="H22" i="84"/>
  <c r="G22" i="84"/>
  <c r="F22" i="84"/>
  <c r="E22" i="84"/>
  <c r="D22" i="84"/>
  <c r="C22" i="84"/>
  <c r="B22" i="84"/>
  <c r="J20" i="84"/>
  <c r="I20" i="84"/>
  <c r="H20" i="84"/>
  <c r="G20" i="84"/>
  <c r="F20" i="84"/>
  <c r="E20" i="84"/>
  <c r="D20" i="84"/>
  <c r="C20" i="84"/>
  <c r="B20" i="84"/>
  <c r="J19" i="84"/>
  <c r="I19" i="84"/>
  <c r="H19" i="84"/>
  <c r="G19" i="84"/>
  <c r="F19" i="84"/>
  <c r="E19" i="84"/>
  <c r="D19" i="84"/>
  <c r="C19" i="84"/>
  <c r="B19" i="84"/>
  <c r="J18" i="84"/>
  <c r="I18" i="84"/>
  <c r="H18" i="84"/>
  <c r="G18" i="84"/>
  <c r="F18" i="84"/>
  <c r="E18" i="84"/>
  <c r="D18" i="84"/>
  <c r="C18" i="84"/>
  <c r="B18" i="84"/>
  <c r="J17" i="84"/>
  <c r="I17" i="84"/>
  <c r="H17" i="84"/>
  <c r="G17" i="84"/>
  <c r="F17" i="84"/>
  <c r="E17" i="84"/>
  <c r="D17" i="84"/>
  <c r="C17" i="84"/>
  <c r="B17" i="84"/>
  <c r="J13" i="84"/>
  <c r="I13" i="84"/>
  <c r="H13" i="84"/>
  <c r="G13" i="84"/>
  <c r="F13" i="84"/>
  <c r="E13" i="84"/>
  <c r="D13" i="84"/>
  <c r="C13" i="84"/>
  <c r="B13" i="84"/>
  <c r="J12" i="84"/>
  <c r="I12" i="84"/>
  <c r="H12" i="84"/>
  <c r="G12" i="84"/>
  <c r="F12" i="84"/>
  <c r="E12" i="84"/>
  <c r="D12" i="84"/>
  <c r="C12" i="84"/>
  <c r="B12" i="84"/>
  <c r="J10" i="84"/>
  <c r="I10" i="84"/>
  <c r="H10" i="84"/>
  <c r="G10" i="84"/>
  <c r="F10" i="84"/>
  <c r="E10" i="84"/>
  <c r="D10" i="84"/>
  <c r="C10" i="84"/>
  <c r="B10" i="84"/>
  <c r="J9" i="84"/>
  <c r="I9" i="84"/>
  <c r="H9" i="84"/>
  <c r="G9" i="84"/>
  <c r="F9" i="84"/>
  <c r="E9" i="84"/>
  <c r="D9" i="84"/>
  <c r="C9" i="84"/>
  <c r="B9" i="84"/>
  <c r="J8" i="84"/>
  <c r="I8" i="84"/>
  <c r="H8" i="84"/>
  <c r="G8" i="84"/>
  <c r="F8" i="84"/>
  <c r="E8" i="84"/>
  <c r="D8" i="84"/>
  <c r="C8" i="84"/>
  <c r="B8" i="84"/>
  <c r="J7" i="84"/>
  <c r="I7" i="84"/>
  <c r="H7" i="84"/>
  <c r="G7" i="84"/>
  <c r="F7" i="84"/>
  <c r="E7" i="84"/>
  <c r="D7" i="84"/>
  <c r="C7" i="84"/>
  <c r="B7" i="84"/>
  <c r="J14" i="85"/>
  <c r="J13" i="85"/>
  <c r="J12" i="85"/>
  <c r="I13" i="85"/>
  <c r="H14" i="85"/>
  <c r="H13" i="85"/>
  <c r="H12" i="85"/>
  <c r="G14" i="85"/>
  <c r="G13" i="85"/>
  <c r="G12" i="85"/>
  <c r="F13" i="85"/>
  <c r="E14" i="85"/>
  <c r="E13" i="85"/>
  <c r="E12" i="85"/>
  <c r="D14" i="85"/>
  <c r="D13" i="85"/>
  <c r="D12" i="85"/>
  <c r="C14" i="85"/>
  <c r="C13" i="85"/>
  <c r="C12" i="85"/>
  <c r="B14" i="85"/>
  <c r="B13" i="85"/>
  <c r="B12" i="85"/>
  <c r="I28" i="84" l="1"/>
  <c r="F32" i="84"/>
  <c r="E33" i="84"/>
  <c r="B27" i="84"/>
  <c r="G30" i="84"/>
  <c r="J27" i="84"/>
  <c r="F29" i="84"/>
  <c r="C27" i="84"/>
  <c r="G32" i="84"/>
  <c r="F33" i="84"/>
  <c r="H33" i="84"/>
  <c r="B28" i="84"/>
  <c r="E29" i="84"/>
  <c r="C32" i="84"/>
  <c r="G27" i="84"/>
  <c r="H32" i="84"/>
  <c r="F27" i="84"/>
  <c r="E28" i="84"/>
  <c r="C30" i="84"/>
  <c r="H28" i="84"/>
  <c r="B29" i="84"/>
  <c r="J29" i="84"/>
  <c r="I30" i="84"/>
  <c r="C29" i="84"/>
  <c r="H27" i="84"/>
  <c r="H29" i="84"/>
  <c r="I27" i="84"/>
  <c r="G29" i="84"/>
  <c r="F30" i="84"/>
  <c r="E32" i="84"/>
  <c r="H30" i="84"/>
  <c r="B32" i="84"/>
  <c r="B33" i="84"/>
  <c r="B30" i="84"/>
  <c r="I29" i="84"/>
  <c r="J30" i="84"/>
  <c r="J33" i="84"/>
  <c r="J32" i="84"/>
  <c r="G33" i="84"/>
  <c r="G28" i="84"/>
  <c r="F28" i="84"/>
  <c r="E27" i="84"/>
  <c r="E30" i="84"/>
  <c r="D28" i="84"/>
  <c r="D29" i="84"/>
  <c r="D27" i="84"/>
  <c r="D32" i="84"/>
  <c r="D30" i="84"/>
  <c r="D33" i="84"/>
  <c r="C28" i="84"/>
  <c r="C33" i="84"/>
  <c r="J28" i="84"/>
  <c r="I32" i="84"/>
  <c r="I33" i="84"/>
  <c r="P8" i="85"/>
  <c r="O8" i="85"/>
  <c r="N8" i="85"/>
  <c r="M8" i="85"/>
  <c r="L8" i="85"/>
  <c r="K8" i="85"/>
  <c r="J8" i="85"/>
  <c r="I8" i="85"/>
  <c r="H8" i="85"/>
  <c r="G8" i="85"/>
  <c r="F8" i="85"/>
  <c r="E8" i="85"/>
  <c r="D8" i="85"/>
  <c r="C8" i="85"/>
  <c r="B8" i="85"/>
  <c r="A8" i="85"/>
  <c r="G3" i="85"/>
  <c r="F3" i="85"/>
  <c r="E3" i="85"/>
  <c r="D3" i="85"/>
  <c r="C3" i="85"/>
  <c r="B3" i="85"/>
  <c r="R8" i="85" l="1"/>
  <c r="B2" i="83"/>
  <c r="A2" i="83"/>
  <c r="A12" i="82"/>
  <c r="E8" i="82"/>
  <c r="D8" i="82"/>
  <c r="C8" i="82"/>
  <c r="B8" i="82"/>
  <c r="A8" i="82"/>
  <c r="U3" i="82"/>
  <c r="T3" i="82"/>
  <c r="J3" i="82"/>
  <c r="S3" i="82"/>
  <c r="R3" i="82"/>
  <c r="Q3" i="82"/>
  <c r="P3" i="82"/>
  <c r="O3" i="82"/>
  <c r="N3" i="82"/>
  <c r="M3" i="82"/>
  <c r="L3" i="82"/>
  <c r="K3" i="82"/>
  <c r="I3" i="82"/>
  <c r="H3" i="82"/>
  <c r="G3" i="82"/>
  <c r="F3" i="82"/>
  <c r="E3" i="82"/>
  <c r="D3" i="82"/>
  <c r="C3" i="82"/>
  <c r="B3" i="82"/>
  <c r="A3" i="82"/>
  <c r="V3" i="82" l="1"/>
  <c r="K16" i="66"/>
  <c r="L3" i="85" s="1"/>
  <c r="K15" i="66"/>
  <c r="K3" i="85" s="1"/>
  <c r="K14" i="66"/>
  <c r="J3" i="85" s="1"/>
  <c r="K13" i="66"/>
  <c r="I3" i="85" s="1"/>
  <c r="K12" i="66"/>
  <c r="H3" i="85" s="1"/>
  <c r="K2" i="66"/>
  <c r="A3" i="85" s="1"/>
  <c r="A1" i="65" l="1"/>
  <c r="A1" i="64"/>
  <c r="B2" i="75" l="1"/>
  <c r="B3" i="75"/>
  <c r="D3" i="75" s="1"/>
  <c r="B4" i="75"/>
  <c r="B5" i="75"/>
  <c r="B6" i="75"/>
  <c r="B7" i="75"/>
  <c r="B8" i="75"/>
  <c r="B9" i="75"/>
  <c r="B10" i="75"/>
  <c r="B11" i="75"/>
  <c r="D11" i="75" s="1"/>
  <c r="B12" i="75"/>
  <c r="B13" i="75"/>
  <c r="B14" i="75"/>
  <c r="B15" i="75"/>
  <c r="B16" i="75"/>
  <c r="B17" i="75"/>
  <c r="B18" i="75"/>
  <c r="B19" i="75"/>
  <c r="D19" i="75" s="1"/>
  <c r="B20" i="75"/>
  <c r="B21" i="75"/>
  <c r="B22" i="75"/>
  <c r="D9" i="75" l="1"/>
  <c r="D16" i="75"/>
  <c r="D15" i="75"/>
  <c r="D22" i="75"/>
  <c r="D6" i="75"/>
  <c r="D21" i="75"/>
  <c r="D13" i="75"/>
  <c r="D5" i="75"/>
  <c r="D17" i="75"/>
  <c r="D8" i="75"/>
  <c r="D7" i="75"/>
  <c r="D14" i="75"/>
  <c r="D20" i="75"/>
  <c r="D12" i="75"/>
  <c r="D4" i="75"/>
  <c r="D18" i="75"/>
  <c r="D10" i="75"/>
  <c r="D2" i="75"/>
  <c r="B27" i="75"/>
  <c r="B28" i="75" s="1"/>
  <c r="X3" i="82"/>
  <c r="C43" i="64"/>
  <c r="B29" i="75" l="1"/>
  <c r="C45" i="64" s="1"/>
  <c r="H43" i="66"/>
  <c r="Q8" i="85" s="1"/>
  <c r="Y3" i="82" l="1"/>
  <c r="G14" i="74"/>
  <c r="G13" i="74"/>
  <c r="G11" i="74"/>
  <c r="G10" i="74"/>
  <c r="G9" i="74"/>
  <c r="G8" i="74"/>
  <c r="F14" i="74"/>
  <c r="F13" i="74"/>
  <c r="F11" i="74"/>
  <c r="F10" i="74"/>
  <c r="F9" i="74"/>
  <c r="F8" i="74"/>
  <c r="E15" i="74"/>
  <c r="D15" i="74"/>
  <c r="C15" i="74"/>
  <c r="B15" i="74"/>
  <c r="G15" i="74" l="1"/>
  <c r="F15" i="74"/>
  <c r="F34" i="73"/>
  <c r="J59" i="73" l="1"/>
  <c r="G59" i="73"/>
  <c r="F59" i="73"/>
  <c r="E59" i="73"/>
  <c r="D59" i="73"/>
  <c r="C59" i="73"/>
  <c r="A53" i="73"/>
  <c r="A54" i="73" s="1"/>
  <c r="A55" i="73" s="1"/>
  <c r="A58" i="73" s="1"/>
  <c r="A59" i="73" s="1"/>
  <c r="L51" i="73"/>
  <c r="J41" i="73"/>
  <c r="H40" i="73"/>
  <c r="G40" i="73"/>
  <c r="F40" i="73"/>
  <c r="D15" i="86" s="1"/>
  <c r="E40" i="73"/>
  <c r="D40" i="73"/>
  <c r="C40" i="73"/>
  <c r="H39" i="73"/>
  <c r="G39" i="73"/>
  <c r="F39" i="73"/>
  <c r="E39" i="73"/>
  <c r="D39" i="73"/>
  <c r="C39" i="73"/>
  <c r="H37" i="73"/>
  <c r="G37" i="73"/>
  <c r="F37" i="73"/>
  <c r="E37" i="73"/>
  <c r="D37" i="73"/>
  <c r="C37" i="73"/>
  <c r="H36" i="73"/>
  <c r="G36" i="73"/>
  <c r="F36" i="73"/>
  <c r="E36" i="73"/>
  <c r="I12" i="85" s="1"/>
  <c r="D36" i="73"/>
  <c r="C36" i="73"/>
  <c r="H35" i="73"/>
  <c r="G35" i="73"/>
  <c r="F35" i="73"/>
  <c r="E35" i="73"/>
  <c r="D35" i="73"/>
  <c r="C35" i="73"/>
  <c r="H34" i="73"/>
  <c r="G34" i="73"/>
  <c r="E34" i="73"/>
  <c r="D9" i="86" s="1"/>
  <c r="D34" i="73"/>
  <c r="C34" i="73"/>
  <c r="E33" i="73"/>
  <c r="L29" i="73"/>
  <c r="K29" i="73"/>
  <c r="I29" i="73"/>
  <c r="H29" i="73"/>
  <c r="G29" i="73"/>
  <c r="C18" i="86" s="1"/>
  <c r="F29" i="73"/>
  <c r="E29" i="73"/>
  <c r="D29" i="73"/>
  <c r="C29" i="73"/>
  <c r="M28" i="73"/>
  <c r="J28" i="73"/>
  <c r="M27" i="73"/>
  <c r="J27" i="73"/>
  <c r="M25" i="73"/>
  <c r="J25" i="73"/>
  <c r="A25" i="73"/>
  <c r="A28" i="73" s="1"/>
  <c r="A29" i="73" s="1"/>
  <c r="M24" i="73"/>
  <c r="J24" i="73"/>
  <c r="M23" i="73"/>
  <c r="J23" i="73"/>
  <c r="M22" i="73"/>
  <c r="J22" i="73"/>
  <c r="L17" i="73"/>
  <c r="K17" i="73"/>
  <c r="I17" i="73"/>
  <c r="H17" i="73"/>
  <c r="G17" i="73"/>
  <c r="F17" i="73"/>
  <c r="E17" i="73"/>
  <c r="D17" i="73"/>
  <c r="C17" i="73"/>
  <c r="M16" i="73"/>
  <c r="J16" i="73"/>
  <c r="M15" i="73"/>
  <c r="J15" i="73"/>
  <c r="M13" i="73"/>
  <c r="J13" i="73"/>
  <c r="M12" i="73"/>
  <c r="J12" i="73"/>
  <c r="M11" i="73"/>
  <c r="J11" i="73"/>
  <c r="M10" i="73"/>
  <c r="J10" i="73"/>
  <c r="A10" i="73"/>
  <c r="A11" i="73" s="1"/>
  <c r="A12" i="73" s="1"/>
  <c r="A13" i="73" s="1"/>
  <c r="A16" i="73" s="1"/>
  <c r="A17" i="73" s="1"/>
  <c r="D14" i="86" l="1"/>
  <c r="E4" i="86"/>
  <c r="C4" i="86"/>
  <c r="D12" i="86"/>
  <c r="D11" i="86"/>
  <c r="D10" i="86"/>
  <c r="B18" i="86"/>
  <c r="B4" i="86"/>
  <c r="B26" i="86"/>
  <c r="I14" i="85"/>
  <c r="F12" i="85"/>
  <c r="F38" i="84"/>
  <c r="I34" i="73"/>
  <c r="K34" i="73" s="1"/>
  <c r="C37" i="84" s="1"/>
  <c r="J29" i="73"/>
  <c r="G37" i="84"/>
  <c r="J17" i="73"/>
  <c r="B6" i="86" s="1"/>
  <c r="I35" i="73"/>
  <c r="K35" i="73" s="1"/>
  <c r="C38" i="84" s="1"/>
  <c r="I40" i="73"/>
  <c r="I37" i="73"/>
  <c r="K37" i="73" s="1"/>
  <c r="F37" i="84"/>
  <c r="H41" i="73"/>
  <c r="B24" i="86" s="1"/>
  <c r="C41" i="73"/>
  <c r="D4" i="86" s="1"/>
  <c r="G41" i="73"/>
  <c r="B21" i="86" s="1"/>
  <c r="I39" i="73"/>
  <c r="G38" i="84"/>
  <c r="F41" i="73"/>
  <c r="E41" i="73"/>
  <c r="I36" i="73"/>
  <c r="K36" i="73" s="1"/>
  <c r="C39" i="84" s="1"/>
  <c r="D41" i="73"/>
  <c r="L52" i="73"/>
  <c r="D18" i="86" l="1"/>
  <c r="C24" i="86"/>
  <c r="C21" i="86"/>
  <c r="L37" i="73"/>
  <c r="M37" i="73" s="1"/>
  <c r="C40" i="84"/>
  <c r="K40" i="73"/>
  <c r="K39" i="73"/>
  <c r="L35" i="73"/>
  <c r="M35" i="73" s="1"/>
  <c r="L34" i="73"/>
  <c r="M34" i="73" s="1"/>
  <c r="H37" i="84"/>
  <c r="H38" i="84"/>
  <c r="I41" i="73"/>
  <c r="K53" i="73" l="1"/>
  <c r="I49" i="84" s="1"/>
  <c r="I53" i="73"/>
  <c r="L39" i="73"/>
  <c r="M39" i="73" s="1"/>
  <c r="C42" i="84"/>
  <c r="L40" i="73"/>
  <c r="M40" i="73" s="1"/>
  <c r="C43" i="84"/>
  <c r="K41" i="73"/>
  <c r="L36" i="73"/>
  <c r="M36" i="73" s="1"/>
  <c r="J36" i="66"/>
  <c r="I36" i="66"/>
  <c r="H36" i="66"/>
  <c r="G36" i="66"/>
  <c r="L53" i="73" l="1"/>
  <c r="A32" i="69"/>
  <c r="A33" i="69" s="1"/>
  <c r="A34" i="69" s="1"/>
  <c r="K54" i="73" l="1"/>
  <c r="I50" i="84" s="1"/>
  <c r="I54" i="73"/>
  <c r="L54" i="73" s="1"/>
  <c r="K55" i="73" l="1"/>
  <c r="I51" i="84" s="1"/>
  <c r="I55" i="73"/>
  <c r="L55" i="73" l="1"/>
  <c r="K56" i="73"/>
  <c r="I56" i="73"/>
  <c r="I52" i="84" l="1"/>
  <c r="K57" i="73" l="1"/>
  <c r="I53" i="84" s="1"/>
  <c r="I57" i="73"/>
  <c r="L57" i="73" s="1"/>
  <c r="K58" i="73" l="1"/>
  <c r="I54" i="84" s="1"/>
  <c r="I58" i="73"/>
  <c r="L58" i="73" l="1"/>
  <c r="K59" i="73"/>
  <c r="I59" i="73"/>
</calcChain>
</file>

<file path=xl/sharedStrings.xml><?xml version="1.0" encoding="utf-8"?>
<sst xmlns="http://schemas.openxmlformats.org/spreadsheetml/2006/main" count="729" uniqueCount="591">
  <si>
    <t>Court/County - San Joaquin</t>
  </si>
  <si>
    <t>Court/County - San Luis Obispo</t>
  </si>
  <si>
    <t>Court/County - San Mateo</t>
  </si>
  <si>
    <t>Court/County - Santa Barbara</t>
  </si>
  <si>
    <t>Court/County - Santa Clara</t>
  </si>
  <si>
    <t>Court/County - Santa Cruz</t>
  </si>
  <si>
    <t>Court/County - Shasta</t>
  </si>
  <si>
    <t>Court/County - Sierra</t>
  </si>
  <si>
    <t>Court/County - Siskiyou</t>
  </si>
  <si>
    <t>Court/County - Solano</t>
  </si>
  <si>
    <t>Court/County - Sonoma</t>
  </si>
  <si>
    <t>Court/County - Stanislaus</t>
  </si>
  <si>
    <t>Court/County - Sutter</t>
  </si>
  <si>
    <t>Court/County - Tehama</t>
  </si>
  <si>
    <t>Court/County - Trinity</t>
  </si>
  <si>
    <t>Court/County - Tulare</t>
  </si>
  <si>
    <t>Court/County - Tuolumne</t>
  </si>
  <si>
    <t>Court/County - Ventura</t>
  </si>
  <si>
    <t>Court/County - Yolo</t>
  </si>
  <si>
    <t>Court/County - Yuba</t>
  </si>
  <si>
    <t>Court/County - Alameda</t>
  </si>
  <si>
    <t>Court/County</t>
  </si>
  <si>
    <t>Printed Name</t>
  </si>
  <si>
    <t>Col. A</t>
  </si>
  <si>
    <t>Col. B</t>
  </si>
  <si>
    <t>Col. E</t>
  </si>
  <si>
    <t>Row</t>
  </si>
  <si>
    <t>Signature</t>
  </si>
  <si>
    <t>Title (County Auditor-Controller or other)</t>
  </si>
  <si>
    <t>Not Selected</t>
  </si>
  <si>
    <t>Program</t>
  </si>
  <si>
    <t>FTB Court-Ordered Debt</t>
  </si>
  <si>
    <t>Other</t>
  </si>
  <si>
    <t>Select court/county (see Contact Information worksheet #1)</t>
  </si>
  <si>
    <t>Reviewed by Court</t>
  </si>
  <si>
    <t>Reviewed by County</t>
  </si>
  <si>
    <t>Col. D</t>
  </si>
  <si>
    <t>Col. I</t>
  </si>
  <si>
    <t>Court/County - San Bernardino</t>
  </si>
  <si>
    <t>Non-Delinquent Collections</t>
  </si>
  <si>
    <t>Col. N</t>
  </si>
  <si>
    <t>Col. P</t>
  </si>
  <si>
    <t>Col. S</t>
  </si>
  <si>
    <t>Col. T</t>
  </si>
  <si>
    <t>Col. U</t>
  </si>
  <si>
    <t>Col. W</t>
  </si>
  <si>
    <t>Court Collection Program</t>
  </si>
  <si>
    <t>County Collection Program</t>
  </si>
  <si>
    <t>County</t>
  </si>
  <si>
    <t>Court</t>
  </si>
  <si>
    <t>None</t>
  </si>
  <si>
    <t>Error Messages</t>
  </si>
  <si>
    <t>Col. O</t>
  </si>
  <si>
    <t>Date</t>
  </si>
  <si>
    <t>Private Agency</t>
  </si>
  <si>
    <t>Court/County - Alpine</t>
  </si>
  <si>
    <t>Court/County - Amador</t>
  </si>
  <si>
    <t>Court/County - Butte</t>
  </si>
  <si>
    <t>Court/County - Calaveras</t>
  </si>
  <si>
    <t>Court/County - Colusa</t>
  </si>
  <si>
    <t>Court/County - Contra Costa</t>
  </si>
  <si>
    <t>Court/County - Del Norte</t>
  </si>
  <si>
    <t>Court/County - El Dorado</t>
  </si>
  <si>
    <t>Court/County - Fresno</t>
  </si>
  <si>
    <t>Court/County - Glenn</t>
  </si>
  <si>
    <t>Court/County - Humboldt</t>
  </si>
  <si>
    <t>Court/County - Imperial</t>
  </si>
  <si>
    <t>Court/County - Inyo</t>
  </si>
  <si>
    <t>Court/County - Kern</t>
  </si>
  <si>
    <t>Court/County - Kings</t>
  </si>
  <si>
    <t>Court/County - Lake</t>
  </si>
  <si>
    <t>Court/County - Lassen</t>
  </si>
  <si>
    <t>Court/County - Los Angeles</t>
  </si>
  <si>
    <t>Court/County - Madera</t>
  </si>
  <si>
    <t>Court/County - Marin</t>
  </si>
  <si>
    <t>Court/County - Mariposa</t>
  </si>
  <si>
    <t>Court/County - Mendocino</t>
  </si>
  <si>
    <t>Court/County - Merced</t>
  </si>
  <si>
    <t>Court/County - Modoc</t>
  </si>
  <si>
    <t>Court/County - Mono</t>
  </si>
  <si>
    <t>Court/County - Monterey</t>
  </si>
  <si>
    <t>Court/County - Napa</t>
  </si>
  <si>
    <t>Court/County - Nevada</t>
  </si>
  <si>
    <t>Court/County - Orange</t>
  </si>
  <si>
    <t>Court/County - Placer</t>
  </si>
  <si>
    <t>Court/County - Plumas</t>
  </si>
  <si>
    <t>Court/County - Riverside</t>
  </si>
  <si>
    <t>Court/County - Sacramento</t>
  </si>
  <si>
    <t>Court/County - San Benito</t>
  </si>
  <si>
    <t>Court/County - San Diego</t>
  </si>
  <si>
    <t>Court/County - San Francisco</t>
  </si>
  <si>
    <t>Current Period</t>
  </si>
  <si>
    <t>Item 5</t>
  </si>
  <si>
    <t xml:space="preserve">Item 6a </t>
  </si>
  <si>
    <t>Item 6b</t>
  </si>
  <si>
    <t>Total number of individuals associated with those cases</t>
  </si>
  <si>
    <t>Item 7</t>
  </si>
  <si>
    <t>Col. F</t>
  </si>
  <si>
    <t>Quality Checklist</t>
  </si>
  <si>
    <t>Number of Cases - Ending Balance</t>
  </si>
  <si>
    <t>Value of Cases - Ending Balance</t>
  </si>
  <si>
    <t>Col. Y</t>
  </si>
  <si>
    <t>Use the space below to describe your collection program.</t>
  </si>
  <si>
    <t>Use the space below to discuss your collection program.</t>
  </si>
  <si>
    <t xml:space="preserve"> </t>
  </si>
  <si>
    <t>Court Contact:</t>
  </si>
  <si>
    <t>Telephone Number:</t>
  </si>
  <si>
    <t>E-mail Address:</t>
  </si>
  <si>
    <t>County Contact:</t>
  </si>
  <si>
    <t>List collection agencies or programs used by order in which debt is referred:</t>
  </si>
  <si>
    <t>1.</t>
  </si>
  <si>
    <t>3.</t>
  </si>
  <si>
    <t>Combined</t>
  </si>
  <si>
    <t>4.</t>
  </si>
  <si>
    <t>5.</t>
  </si>
  <si>
    <t>Col. L</t>
  </si>
  <si>
    <t>Col. AA</t>
  </si>
  <si>
    <t>Col. AC</t>
  </si>
  <si>
    <t>Col. AD</t>
  </si>
  <si>
    <t>Col. AE</t>
  </si>
  <si>
    <t>Col. AF</t>
  </si>
  <si>
    <t>Col. AG</t>
  </si>
  <si>
    <t>Col. AN</t>
  </si>
  <si>
    <t>Col. AP</t>
  </si>
  <si>
    <t>Col. AO</t>
  </si>
  <si>
    <t>Col. AQ</t>
  </si>
  <si>
    <t>Col. AV</t>
  </si>
  <si>
    <t>Col. AU</t>
  </si>
  <si>
    <t>Col. C</t>
  </si>
  <si>
    <t>Col. H</t>
  </si>
  <si>
    <t xml:space="preserve">Total number of cases by activity </t>
  </si>
  <si>
    <t xml:space="preserve">     Item 4</t>
  </si>
  <si>
    <t xml:space="preserve">Check each collections activity performed by program </t>
  </si>
  <si>
    <t>FTB-COD</t>
  </si>
  <si>
    <t xml:space="preserve">Please identify areas in collections or distribution (check all that apply) in which program staff would like to receive training, assistance, or additional information.  </t>
  </si>
  <si>
    <t>REPORTING PERIOD</t>
  </si>
  <si>
    <t>Beginning Date-First day of Reporting Period</t>
  </si>
  <si>
    <t>Ending Date-Last day of Reporting Period</t>
  </si>
  <si>
    <t>Total amount collected per collection activity</t>
  </si>
  <si>
    <t>Total administrative cost per collection activity</t>
  </si>
  <si>
    <t>TOTAL:</t>
  </si>
  <si>
    <t>Category</t>
  </si>
  <si>
    <t>i</t>
  </si>
  <si>
    <t>Title (Court Executive or Presiding Judge)</t>
  </si>
  <si>
    <t>1= Telephone Contact</t>
  </si>
  <si>
    <t>4= Skip tracing</t>
  </si>
  <si>
    <t>3= Lobby/counter</t>
  </si>
  <si>
    <t>6= FTB-IIC</t>
  </si>
  <si>
    <t>COMBINED: BEGINNING AND ENDING BALANCES; FINES, FEES, FORFEITURES, PENALTIES AND ASSESSMENTS</t>
  </si>
  <si>
    <t>Number of Cases - (Ending Balance from Prior Year)</t>
  </si>
  <si>
    <t>Value of Cases Established/ Referred/ Transferred in  Period</t>
  </si>
  <si>
    <t>8= Private agency</t>
  </si>
  <si>
    <t>k. Uses an automated dialer or automatic call distribution system to manage telephone calls.</t>
  </si>
  <si>
    <t>PC 1463.007 Collections Activity</t>
  </si>
  <si>
    <t xml:space="preserve">3a. Attempts telephone contact with delinquent debtors for whom the program has a telephone number </t>
  </si>
  <si>
    <t xml:space="preserve">3b. Notifies delinquent debtors for whom the program has an address in writing of their outstanding obligation within 95 days of delinquency. </t>
  </si>
  <si>
    <t>4e. Sends monthly bills or account statements to all delinquent debtors.</t>
  </si>
  <si>
    <t xml:space="preserve">3c. Generates internal monthly reports to track collections data, such as age of debt and delinquent  amounts outstanding.  </t>
  </si>
  <si>
    <t>3= Lobby/Counter</t>
  </si>
  <si>
    <t xml:space="preserve">3e. Accepts payment of delinquent debt by credit card. </t>
  </si>
  <si>
    <t>3d. Uses Department of Motor Vehicles information to locate delinquent debtors.</t>
  </si>
  <si>
    <t>4f. Contracts with local, regional, state, or national skip tracing or locator resources or services to locate delinquent debtors.</t>
  </si>
  <si>
    <t>4=Skip Tracing</t>
  </si>
  <si>
    <t xml:space="preserve">4g. Coordinates with the probation department to locate debtors who may be on formal or informal probation.  </t>
  </si>
  <si>
    <t>4h. Uses Employment Development Department employment and wage information to collect delinquent debt.</t>
  </si>
  <si>
    <t xml:space="preserve">4a. Sends delinquent debt to the Franchise Tax Board’s Court-Ordered Debt Collections Program. </t>
  </si>
  <si>
    <t>4i. Establishes wage and bank account garnishments where appropriate.</t>
  </si>
  <si>
    <t>4b.Sends delinquent debt to the Franchise Tax Board’s Interagency Intercept Collections Program.</t>
  </si>
  <si>
    <t>4c. Initiates driver’s license suspension or hold actions when appropriate for a failure to appear in court.</t>
  </si>
  <si>
    <t>4d. Contracts with one or more private debt collectors to collect delinquent debt.</t>
  </si>
  <si>
    <t>8= Private Agency</t>
  </si>
  <si>
    <t>4k. Places liens on real property owned by delinquent debtors when appropriate.</t>
  </si>
  <si>
    <t>7= DL Hold</t>
  </si>
  <si>
    <t xml:space="preserve"> Task/Activity </t>
  </si>
  <si>
    <t>7=DL Hold/Suspension</t>
  </si>
  <si>
    <t>Refer case to FTB-COD</t>
  </si>
  <si>
    <t>Refer case to FTB-IIC</t>
  </si>
  <si>
    <t>Refer case to private collection agency</t>
  </si>
  <si>
    <t>Place liens</t>
  </si>
  <si>
    <t>Col. G</t>
  </si>
  <si>
    <t>PRIOR PERIODS INVENTORY: FINES, FEES, FORFEITURES, PENALTIES AND ASSESSMENTS</t>
  </si>
  <si>
    <t>CURRENT PERIOD: FINES, FEES, FORFEITURES, PENALTIES AND ASSESSMENTS</t>
  </si>
  <si>
    <t>Col. Q</t>
  </si>
  <si>
    <t>Col. R</t>
  </si>
  <si>
    <t>Col. AH</t>
  </si>
  <si>
    <t>Col. AI</t>
  </si>
  <si>
    <t>Col. AJ</t>
  </si>
  <si>
    <t>Col. AK</t>
  </si>
  <si>
    <t>Col. AL</t>
  </si>
  <si>
    <t>Col. AM</t>
  </si>
  <si>
    <t xml:space="preserve">Gross Revenue Collected     </t>
  </si>
  <si>
    <t xml:space="preserve">Number of Cases with Payment(s) Received   </t>
  </si>
  <si>
    <t>Adjustment: Amount satisfied by Court-ordered Suspension, Dismissal or Alternative Sentence</t>
  </si>
  <si>
    <t xml:space="preserve">Discharge from Accountability </t>
  </si>
  <si>
    <t>Col. J</t>
  </si>
  <si>
    <t>Col. K</t>
  </si>
  <si>
    <t>Col. V</t>
  </si>
  <si>
    <t>Col. Z</t>
  </si>
  <si>
    <t xml:space="preserve">Value of Cases on Installment Agmt. (Ending Balance from Prior Year) </t>
  </si>
  <si>
    <t>Value reported in Column AE includes the total number of cases at the end of the reporting period for each program.</t>
  </si>
  <si>
    <t>a. Attempts telephone contact with delinquent debtors for whom the program has a telephone number to inform them of their delinquent status and payment options.</t>
  </si>
  <si>
    <t>b. Notifies delinquent debtors for whom the program has an address in writing of their outstanding obligation within 95 days of delinquency.</t>
  </si>
  <si>
    <t>c. Generates internal monthly reports to track collections data, such as age of debt and delinquent amounts outstanding.</t>
  </si>
  <si>
    <t>d. Uses Department of Motor Vehicles information to locate delinquent debtors.</t>
  </si>
  <si>
    <t>e. Accepts payment of delinquent debt by credit card.</t>
  </si>
  <si>
    <t>a. Sends delinquent debt to the Franchise Tax Board's Court-Ordered Debt Collections Program.</t>
  </si>
  <si>
    <t>b. Sends delinquent debt to the Franchise Tax Board's Interagency Intercept Collections Program.</t>
  </si>
  <si>
    <t>c. Initiates driver's license suspension or hold actions when appropriate for a failure to appear in court.</t>
  </si>
  <si>
    <t>d. Contracts with one or more private debt collectors to collect delinquent debt.</t>
  </si>
  <si>
    <t>e. Sends monthly bills or account statements to all delinquent debtors.</t>
  </si>
  <si>
    <t>f. Contracts with local, regional, state, or national skip tracing or locator resources or services to locate delinquent debtors.</t>
  </si>
  <si>
    <t>g. Coordinates with the probation department to locate debtors who may be on formal or informal probation.</t>
  </si>
  <si>
    <t>h. Uses Employment Development Department employment and wage information to collect delinquent debt.</t>
  </si>
  <si>
    <t>i. Establishes wage and bank account garnishments where appropriate.</t>
  </si>
  <si>
    <t>j. Places liens on real property owned by delinquent debtors when appropriate.</t>
  </si>
  <si>
    <r>
      <t>Enter data as part of Category 3, (activity</t>
    </r>
    <r>
      <rPr>
        <b/>
        <sz val="11"/>
        <rFont val="Arial"/>
        <family val="2"/>
      </rPr>
      <t xml:space="preserve"> c</t>
    </r>
    <r>
      <rPr>
        <sz val="11"/>
        <rFont val="Arial"/>
        <family val="2"/>
      </rPr>
      <t xml:space="preserve">), Row 8 above. </t>
    </r>
  </si>
  <si>
    <r>
      <t>Enter data as part of Category 2 (activity</t>
    </r>
    <r>
      <rPr>
        <b/>
        <sz val="11"/>
        <rFont val="Arial"/>
        <family val="2"/>
      </rPr>
      <t xml:space="preserve"> b</t>
    </r>
    <r>
      <rPr>
        <sz val="11"/>
        <rFont val="Arial"/>
        <family val="2"/>
      </rPr>
      <t>), Row 7 above.</t>
    </r>
  </si>
  <si>
    <r>
      <t xml:space="preserve">Enter data as part of Category 4, (activity </t>
    </r>
    <r>
      <rPr>
        <b/>
        <sz val="11"/>
        <rFont val="Arial"/>
        <family val="2"/>
      </rPr>
      <t>d</t>
    </r>
    <r>
      <rPr>
        <sz val="11"/>
        <rFont val="Arial"/>
        <family val="2"/>
      </rPr>
      <t>) in Row 9 above.</t>
    </r>
  </si>
  <si>
    <r>
      <t xml:space="preserve">Enter data as part of Category 4, (activity </t>
    </r>
    <r>
      <rPr>
        <b/>
        <sz val="11"/>
        <rFont val="Arial"/>
        <family val="2"/>
      </rPr>
      <t>d</t>
    </r>
    <r>
      <rPr>
        <sz val="11"/>
        <rFont val="Arial"/>
        <family val="2"/>
      </rPr>
      <t xml:space="preserve">)  in Row 9 above. </t>
    </r>
  </si>
  <si>
    <r>
      <t xml:space="preserve">Enter data part of Category 4, (activity </t>
    </r>
    <r>
      <rPr>
        <b/>
        <sz val="11"/>
        <rFont val="Arial"/>
        <family val="2"/>
      </rPr>
      <t>d)</t>
    </r>
    <r>
      <rPr>
        <sz val="11"/>
        <rFont val="Arial"/>
        <family val="2"/>
      </rPr>
      <t xml:space="preserve"> Row 9 above. </t>
    </r>
  </si>
  <si>
    <r>
      <t xml:space="preserve">Enter data as part of Category 1, (activity </t>
    </r>
    <r>
      <rPr>
        <b/>
        <sz val="11"/>
        <rFont val="Arial"/>
        <family val="2"/>
      </rPr>
      <t>a</t>
    </r>
    <r>
      <rPr>
        <sz val="11"/>
        <rFont val="Arial"/>
        <family val="2"/>
      </rPr>
      <t xml:space="preserve">) Row 6 above. </t>
    </r>
  </si>
  <si>
    <r>
      <t xml:space="preserve">Below is a description of the collections components (activities) authorized by Penal Code section 1463.007.  As required by Government Code section 68514, for Items </t>
    </r>
    <r>
      <rPr>
        <b/>
        <sz val="11"/>
        <rFont val="Arial"/>
        <family val="2"/>
      </rPr>
      <t>4,</t>
    </r>
    <r>
      <rPr>
        <b/>
        <sz val="11"/>
        <color theme="1"/>
        <rFont val="Arial"/>
        <family val="2"/>
      </rPr>
      <t xml:space="preserve"> 5, 6a, 6b and 7</t>
    </r>
    <r>
      <rPr>
        <sz val="11"/>
        <color theme="1"/>
        <rFont val="Arial"/>
        <family val="2"/>
      </rPr>
      <t xml:space="preserve">, input the requested information for </t>
    </r>
    <r>
      <rPr>
        <u/>
        <sz val="11"/>
        <color theme="1"/>
        <rFont val="Arial"/>
        <family val="2"/>
      </rPr>
      <t>each</t>
    </r>
    <r>
      <rPr>
        <sz val="11"/>
        <color theme="1"/>
        <rFont val="Arial"/>
        <family val="2"/>
      </rPr>
      <t xml:space="preserve"> collection activity  </t>
    </r>
    <r>
      <rPr>
        <sz val="11"/>
        <rFont val="Arial"/>
        <family val="2"/>
      </rPr>
      <t>that the court/county program currently uses</t>
    </r>
    <r>
      <rPr>
        <b/>
        <sz val="11"/>
        <rFont val="Arial"/>
        <family val="2"/>
      </rPr>
      <t xml:space="preserve">:  </t>
    </r>
  </si>
  <si>
    <t xml:space="preserve">Total Delinquent </t>
  </si>
  <si>
    <t>Total Delinquent</t>
  </si>
  <si>
    <t xml:space="preserve">Sub-total Delinquent </t>
  </si>
  <si>
    <t>Value of Cases on Installment Agreement                 (Item 8)</t>
  </si>
  <si>
    <t xml:space="preserve">Default Balance   Installment Agreement         </t>
  </si>
  <si>
    <r>
      <t xml:space="preserve">Column L is formula driven and calculates the percentage of fines and fees defaulted on by dividing the installment agreement balance (amount </t>
    </r>
    <r>
      <rPr>
        <i/>
        <sz val="10"/>
        <color theme="1"/>
        <rFont val="Arial"/>
        <family val="2"/>
      </rPr>
      <t>defaulted on</t>
    </r>
    <r>
      <rPr>
        <sz val="10"/>
        <color theme="1"/>
        <rFont val="Arial"/>
        <family val="2"/>
      </rPr>
      <t xml:space="preserve">) by the initial value of court-ordered debt set-up on payment plan (Col. K/ Col. J ) </t>
    </r>
  </si>
  <si>
    <t>Col. AB</t>
  </si>
  <si>
    <t xml:space="preserve">Column W captures the percentage of delinquent fines and fees payable in installments that were defaulted on. The cell is formula driven and calculates a percentage by dividing the rolling balance by the value of cases (carried over) on installment agreements. (Column V/Column U) </t>
  </si>
  <si>
    <t xml:space="preserve">Sample list of activities/tasks to be used to report activities utilized in the collection of delinquent court-ordered debt. See corresponding "Category"  on the Contact and Other Information Sheet, Items 5, 6 and 7. </t>
  </si>
  <si>
    <t>COMBINED: ENDING BALANCE FINES, FEES, FORFEITURES, PENALTIES AND ASSESSMENTS</t>
  </si>
  <si>
    <t>Discharge from Accountability     
(Item 3)</t>
  </si>
  <si>
    <t>Default Balance Installment Agreement        
(Item 8)</t>
  </si>
  <si>
    <t xml:space="preserve">Value of Cases - 
(Ending Balance from Prior Year) </t>
  </si>
  <si>
    <t>5= FTB-COD</t>
  </si>
  <si>
    <t>9= Wage/bank Garnishments and Liens</t>
  </si>
  <si>
    <t>9= Wage/bank garnishments and Liens</t>
  </si>
  <si>
    <t xml:space="preserve">5=FTB-COD </t>
  </si>
  <si>
    <t>Wage and/or bank accounts are garnished</t>
  </si>
  <si>
    <t>2=Written Notice(s)</t>
  </si>
  <si>
    <t>2= Written Notice(s)</t>
  </si>
  <si>
    <t>Additional operational information about your collections program for the reporting period.</t>
  </si>
  <si>
    <t xml:space="preserve">Column I is the change in value of Cases Referred/Established/Transferred minus (-) Gross Collections, Adjustments, and Discharged debt. (Column C - E - G - H). </t>
  </si>
  <si>
    <t xml:space="preserve">Value reported in Column T is the change in Value of Cases (Ending Balance from Prior Year) minus (-) Gross Collections, Adjustments, and Discharged debt. (Column N - P - R - S). </t>
  </si>
  <si>
    <t xml:space="preserve">Number of Cases with Payment(s) Received                             (Items 1 and 2)      </t>
  </si>
  <si>
    <t xml:space="preserve">Gross Revenue Collected            </t>
  </si>
  <si>
    <r>
      <t>Enter data as part of Category 9, (activity</t>
    </r>
    <r>
      <rPr>
        <b/>
        <sz val="11"/>
        <rFont val="Arial"/>
        <family val="2"/>
      </rPr>
      <t xml:space="preserve"> i</t>
    </r>
    <r>
      <rPr>
        <sz val="11"/>
        <rFont val="Arial"/>
        <family val="2"/>
      </rPr>
      <t xml:space="preserve">) Row 19 above. </t>
    </r>
  </si>
  <si>
    <t xml:space="preserve">Gross Revenue Collected                   </t>
  </si>
  <si>
    <r>
      <t xml:space="preserve"> Value of Cases Beginning Balance </t>
    </r>
    <r>
      <rPr>
        <b/>
        <sz val="8"/>
        <rFont val="Arial"/>
        <family val="2"/>
      </rPr>
      <t xml:space="preserve"> </t>
    </r>
  </si>
  <si>
    <r>
      <t xml:space="preserve"> Number of Cases Beginning Balance </t>
    </r>
    <r>
      <rPr>
        <b/>
        <sz val="8"/>
        <rFont val="Arial"/>
        <family val="2"/>
      </rPr>
      <t xml:space="preserve"> </t>
    </r>
  </si>
  <si>
    <t xml:space="preserve">Cost of Collections (Penal Code 1463.007)  </t>
  </si>
  <si>
    <t xml:space="preserve">Adjustments        </t>
  </si>
  <si>
    <t xml:space="preserve">Discharge from Accountability             </t>
  </si>
  <si>
    <t xml:space="preserve">Dialer blast messaging </t>
  </si>
  <si>
    <t>Perform skip tracing (DMV, internet, third party vendors)</t>
  </si>
  <si>
    <t>Obtain debtor information from probation and/or EDD</t>
  </si>
  <si>
    <t xml:space="preserve">Receive/post cash, check and credit card payments   
Provide case  information to individuals
Establish payment plan agreements including amendments to existing plan  
Schedule walk-in arraignment, upon individual's request to go before a judge
Update DMV, if needed 
Enter notes on the case, etc. 
Work the Out of Court--Collection Queue (Judge orders case be handled in collections)   
Process all criminal and juvenile probation orders; update financials and establish payment plans. 
Process all criminal and juvenile DA forms; update financials and establish payment plans
Process payments from Intra-branch, generate weekly payment report 
Process payments and commission credit adjustments from private agency. Assist vendor w/case info., account balances, email them any directives from Judge on case and prepare commission checks at the end of month. 
Process all payments and commission credit adjustments from FTB-COD. Contact FTB-COD for additional information such as account balances, levy actions, etc.   </t>
  </si>
  <si>
    <t xml:space="preserve">An Error Message in Column AG indicates that the beginning balance in Column Y, minus the value of transactions reported in Column AD does not equal the ending balance reported in Column AF. </t>
  </si>
  <si>
    <t xml:space="preserve">Values reported in Column AF balance to value of cases at beginning of period (Col. Y), minus the change in value reported in Col. AD (which is the sum of the amounts shown in Col. Z, AB and AC. ) </t>
  </si>
  <si>
    <t>Category Key: (See Category tab for task/activities list)</t>
  </si>
  <si>
    <t xml:space="preserve">Value of Cases-Ending Balance    </t>
  </si>
  <si>
    <t>Col. M</t>
  </si>
  <si>
    <t>Col. X</t>
  </si>
  <si>
    <t xml:space="preserve">Comments or explanations: </t>
  </si>
  <si>
    <t>Row 3, Column D, includes revenues collected for non-delinquent infraction, misdemeanor, and felony cases that were paid in full on or before the due date, or current installment or accounts receivable (A/R) payment plan. Row 3, Column E includes the number of cases associated with non-delinquent revenue collections reported in Row 3, Column D.</t>
  </si>
  <si>
    <t xml:space="preserve">Value reported in Column G includes the total value of court-ordered debt satisfied by court-ordered dismissal, suspension, or by means other than payment. An amount satisfied by means other than payment includes alternative sentences (e.g., community service or time served in custody in lieu of fine) or non-cash adjustment that decreases or increases the amount outstanding for individual debt items. </t>
  </si>
  <si>
    <t>Column V includes the balance from all cases on an installment agreement carried over where payment(s) were not received in the reporting period.</t>
  </si>
  <si>
    <t xml:space="preserve">Value reported in Column H includes all debt deemed uncollectible that was established and discharged in the reporting period, per Government Code section 25257-25259.95.  </t>
  </si>
  <si>
    <t xml:space="preserve">Value reported in Column S includes all previously established debt deemed uncollectible and discharged in the reporting period, per Government Code section 25257-25259.95.  </t>
  </si>
  <si>
    <t>Number of Cases Established or Referred as Delinquent</t>
  </si>
  <si>
    <t>Value of Cases Established or Referred as Delinquent</t>
  </si>
  <si>
    <r>
      <t xml:space="preserve">Cost of Collections
(Penal Code 1463.007)
</t>
    </r>
    <r>
      <rPr>
        <b/>
        <i/>
        <sz val="10"/>
        <rFont val="Arial"/>
        <family val="2"/>
      </rPr>
      <t>enter as negative number</t>
    </r>
  </si>
  <si>
    <r>
      <t xml:space="preserve">Cost of Collections 
(Penal Code 1463.007)
</t>
    </r>
    <r>
      <rPr>
        <b/>
        <i/>
        <sz val="10"/>
        <rFont val="Arial"/>
        <family val="2"/>
      </rPr>
      <t>enter as negative number</t>
    </r>
  </si>
  <si>
    <t>Net Change in Value</t>
  </si>
  <si>
    <t>Number of Delinquent Cases at Period Beginning 
(Ending Balance from Prior Year – Col. AE)</t>
  </si>
  <si>
    <t>Value of Delinquent Cases at Period Beginning
(Ending Balance from Prior Year – Col. AF)</t>
  </si>
  <si>
    <t>Col. 1</t>
  </si>
  <si>
    <t>Col. 2</t>
  </si>
  <si>
    <t>Col. 3</t>
  </si>
  <si>
    <t>Col. 4</t>
  </si>
  <si>
    <t>Number of Cases Transferred Between Programs</t>
  </si>
  <si>
    <t>Value of Cases Transferred Between Programs</t>
  </si>
  <si>
    <t>Adjusted Number of Delinquent Cases at Period Beginning 
(Enter in Col. M)</t>
  </si>
  <si>
    <t>Adjusted Value of Delinquent Cases at Period Beginning
(Enter in Col. N)</t>
  </si>
  <si>
    <t>Is the program qualified as a comprehensive collection program?</t>
  </si>
  <si>
    <t>Develop plan and put in a written MOU that implements and enhances a program in which the court/county collaborate to collect court-ordered debt and monies owed to a court under court order.</t>
  </si>
  <si>
    <t>Meet the components of a comprehensive collection program as required under Penal Code section 1463.007 in order that the costs of operating the program can be recovered.</t>
  </si>
  <si>
    <t>Complete all data components in the Collections Reporting Template.</t>
  </si>
  <si>
    <t xml:space="preserve"> Reconcile amounts placed in collection to the supporting case management and/or accounting systems.</t>
  </si>
  <si>
    <t>Retain the joint court/county collection reports and supporting documents for at least three years.</t>
  </si>
  <si>
    <t xml:space="preserve"> Take appropriate steps to collect court-ordered debt locally before referring it to the Franchise Tax Board for collection.</t>
  </si>
  <si>
    <t>Participate in the Franchise Tax Board Court-Ordered Debt (COD) collection program.</t>
  </si>
  <si>
    <t>Participate in the Franchise Tax Board Interagency Intercept Collections (IIC) program.</t>
  </si>
  <si>
    <t>Establish a process for handling the discharge of accountability for uncollectible court-ordered debt.</t>
  </si>
  <si>
    <t>Conduct trials by written declaration under Vehicle Code section 40903 and, as appropriate in the context of such trials, impose a civil assessment.</t>
  </si>
  <si>
    <t>Establish and maintain a cooperative superior court and county collection committee responsible for compliance, reporting, and internal enhancements of the joint collection program.</t>
  </si>
  <si>
    <t>Evaluate the effectiveness and efficiency of external collection agencies or companies to which court-ordered debt is referred for collection.</t>
  </si>
  <si>
    <t>Accept payments via credit and debit card.</t>
  </si>
  <si>
    <t>Accept payments via the Internet.</t>
  </si>
  <si>
    <t>Include in a collection program all court-ordered debt and monies owed to the court under a court order.</t>
  </si>
  <si>
    <t>Include financial screening to assess each individual's ability to pay prior to processing installment payment plans and account receivables.</t>
  </si>
  <si>
    <t>Use restitution rebate, as authorized by Government Code section13963(f), to further efforts for the collection of funds owed to the Restitution Fund.</t>
  </si>
  <si>
    <t>Participate in the statewide master agreement for collection services or renegotiate existing contracts, where feasible, to ensure appropriate levels of services are provided at an economical cost.</t>
  </si>
  <si>
    <t>Require private vendors to remit the gross amount collected as agreed and submit invoices for commission fees to the court or county on a monthly basis.</t>
  </si>
  <si>
    <t>Use collection terminology (as established in the glossary, instructions, or other documents approved for use by courts and counties) for the development or enhancement of a collection program.</t>
  </si>
  <si>
    <t>Require private vendors to complete the components of the Collections Reporting Template that corresponds to their collection programs.</t>
  </si>
  <si>
    <t>Number of Delinquent Cases at Period Beginning 
(Ending Balance from Transfer Worksheet)</t>
  </si>
  <si>
    <t>Value of Delinquent Cases at Period Beginning
(Ending Balance from Transfer Worksheet)</t>
  </si>
  <si>
    <t>CURRENT PERIOD (NEWLY-ESTABLISHED) DELINQUENT DEBT: FINES, FEES, FORFEITURES, PENALTIES AND ASSESSMENTS</t>
  </si>
  <si>
    <t>PRIOR PERIOD (PREVIOUSLY-ESTABLISHED) DELINQUENT DEBT: FINES, FEES, FORFEITURES, PENALTIES AND ASSESSMENTS</t>
  </si>
  <si>
    <t xml:space="preserve">Net Value of Previously-Established Delinquent Debt at End of Period 
(Col. N - P - R - S) </t>
  </si>
  <si>
    <t xml:space="preserve">Net Value of Newly-Established Delinquent Debt at End of Period
(Col. C - E  - G - H) </t>
  </si>
  <si>
    <t>Court-County</t>
  </si>
  <si>
    <t>Comprehensive?</t>
  </si>
  <si>
    <t>BP1</t>
  </si>
  <si>
    <t>BP2</t>
  </si>
  <si>
    <t>BP3</t>
  </si>
  <si>
    <t>BP4</t>
  </si>
  <si>
    <t>BP5</t>
  </si>
  <si>
    <t>BP6</t>
  </si>
  <si>
    <t>BP7</t>
  </si>
  <si>
    <t>BP8</t>
  </si>
  <si>
    <t>BP9</t>
  </si>
  <si>
    <t>BP10</t>
  </si>
  <si>
    <t>BP11</t>
  </si>
  <si>
    <t>BP12</t>
  </si>
  <si>
    <t>BP13</t>
  </si>
  <si>
    <t>BP14</t>
  </si>
  <si>
    <t>BP15</t>
  </si>
  <si>
    <t>BP16</t>
  </si>
  <si>
    <t>BP18</t>
  </si>
  <si>
    <t>BP17</t>
  </si>
  <si>
    <t>BP19</t>
  </si>
  <si>
    <t>BP20</t>
  </si>
  <si>
    <t>BP21</t>
  </si>
  <si>
    <t>CourtContact</t>
  </si>
  <si>
    <t>CourtPhone</t>
  </si>
  <si>
    <t>CourtEmail</t>
  </si>
  <si>
    <t>CountyContact</t>
  </si>
  <si>
    <t>CountyPhone</t>
  </si>
  <si>
    <t>CountyEmail</t>
  </si>
  <si>
    <t>Agency1</t>
  </si>
  <si>
    <t>Agency2</t>
  </si>
  <si>
    <t>Agency3</t>
  </si>
  <si>
    <t>Agency4</t>
  </si>
  <si>
    <t>Agency5</t>
  </si>
  <si>
    <t>Activity1</t>
  </si>
  <si>
    <t>Activity2</t>
  </si>
  <si>
    <t>Activity3</t>
  </si>
  <si>
    <t>Activity4</t>
  </si>
  <si>
    <t>Activity5</t>
  </si>
  <si>
    <t>Activity6</t>
  </si>
  <si>
    <t>Activity7</t>
  </si>
  <si>
    <t>Activity8</t>
  </si>
  <si>
    <t>Activity9</t>
  </si>
  <si>
    <t>Activity16</t>
  </si>
  <si>
    <t>Activity11</t>
  </si>
  <si>
    <t>Activity12</t>
  </si>
  <si>
    <t>Activity13</t>
  </si>
  <si>
    <t>Activity14</t>
  </si>
  <si>
    <t>Activity15</t>
  </si>
  <si>
    <t>Activity10</t>
  </si>
  <si>
    <t>Category3</t>
  </si>
  <si>
    <t>Item6b</t>
  </si>
  <si>
    <t>TRN-RevDist</t>
  </si>
  <si>
    <t>TRN-CostRcvy</t>
  </si>
  <si>
    <t>TRN-Discharge</t>
  </si>
  <si>
    <t>TRN-Other</t>
  </si>
  <si>
    <t>Question1</t>
  </si>
  <si>
    <t>Question2</t>
  </si>
  <si>
    <t>Question3</t>
  </si>
  <si>
    <t>Contact Information</t>
  </si>
  <si>
    <t>NonDelinquent</t>
  </si>
  <si>
    <t>NDCurrentCases</t>
  </si>
  <si>
    <t>NDCurrentValue</t>
  </si>
  <si>
    <t>NDPriorCases</t>
  </si>
  <si>
    <t>NDPriorValue</t>
  </si>
  <si>
    <t>Current</t>
  </si>
  <si>
    <t>Revenue</t>
  </si>
  <si>
    <t>CasesPaid</t>
  </si>
  <si>
    <t>Discharge</t>
  </si>
  <si>
    <t>Installment</t>
  </si>
  <si>
    <t>Default</t>
  </si>
  <si>
    <t>CasesBeginning</t>
  </si>
  <si>
    <t>ValueBeginning</t>
  </si>
  <si>
    <t>Prior</t>
  </si>
  <si>
    <t>Restitution</t>
  </si>
  <si>
    <t xml:space="preserve"> Number of Cases Established/ Referred/ Transferred in Period</t>
  </si>
  <si>
    <t>CasesNew</t>
  </si>
  <si>
    <t>ValueNew</t>
  </si>
  <si>
    <t>RestitutionPd</t>
  </si>
  <si>
    <t>CasesEnding</t>
  </si>
  <si>
    <t>ValueEnding</t>
  </si>
  <si>
    <t>Ending Balance</t>
  </si>
  <si>
    <t>Cases</t>
  </si>
  <si>
    <t>Value</t>
  </si>
  <si>
    <t>Column1</t>
  </si>
  <si>
    <t>BPReport</t>
  </si>
  <si>
    <t>NotMet</t>
  </si>
  <si>
    <t>How Many</t>
  </si>
  <si>
    <r>
      <t>Enter data as part of Category 3, (activity</t>
    </r>
    <r>
      <rPr>
        <b/>
        <sz val="10"/>
        <rFont val="Arial"/>
        <family val="2"/>
      </rPr>
      <t xml:space="preserve"> c</t>
    </r>
    <r>
      <rPr>
        <sz val="10"/>
        <rFont val="Arial"/>
        <family val="2"/>
      </rPr>
      <t>)</t>
    </r>
  </si>
  <si>
    <t>ActivityCount</t>
  </si>
  <si>
    <t>BPCount</t>
  </si>
  <si>
    <t>NDTotalCases</t>
  </si>
  <si>
    <t>NDTotalValue</t>
  </si>
  <si>
    <t>Gross Revenue Collected</t>
  </si>
  <si>
    <t>Period</t>
  </si>
  <si>
    <t>COLLECTIONS FROM CASES SUBJECT TO ABILITY TO PAY DETERMINATION</t>
  </si>
  <si>
    <t>Prior Period</t>
  </si>
  <si>
    <t>Online ATP Revenue: Nondelinquent</t>
  </si>
  <si>
    <t>Online ATP Revenue: Delinquent</t>
  </si>
  <si>
    <t>Online ATP Revenue: Combined</t>
  </si>
  <si>
    <t>In-Person ATP Revenue: Nondelinquent</t>
  </si>
  <si>
    <t>In-Person ATP Revenue: Delinquent</t>
  </si>
  <si>
    <t>FTB Interagency Intercept Collection</t>
  </si>
  <si>
    <t>In-Person ATP Revenue: 
Combined</t>
  </si>
  <si>
    <t>Col. AS</t>
  </si>
  <si>
    <t>Col. AT</t>
  </si>
  <si>
    <t>Col. AR</t>
  </si>
  <si>
    <t>Online ATP Cases w/ Installment Payments: Nondelinquent</t>
  </si>
  <si>
    <t>Online ATP
Installment Costs Claimed: Nondelinquent</t>
  </si>
  <si>
    <t>In-Person ATP Cases w/ Installment Payments: Nondelinquent</t>
  </si>
  <si>
    <t>In-Person ATP 
Installment Costs Claimed: Nondelinquent</t>
  </si>
  <si>
    <t>Col. AW</t>
  </si>
  <si>
    <t>Col. AX</t>
  </si>
  <si>
    <t>Col. AY</t>
  </si>
  <si>
    <t>Col. AZ</t>
  </si>
  <si>
    <t>Combined Periods</t>
  </si>
  <si>
    <t>Adjustment: Amount satisfied by Court-ordered Suspension, Dismissal or Alternative Sentence 
(Item 3)</t>
  </si>
  <si>
    <t xml:space="preserve"> Net Change in Value          </t>
  </si>
  <si>
    <r>
      <t xml:space="preserve">Percentage of Debt Defaulted On 
(Installment Agmt.)                    </t>
    </r>
    <r>
      <rPr>
        <b/>
        <sz val="9"/>
        <rFont val="Arial"/>
        <family val="2"/>
      </rPr>
      <t xml:space="preserve">(Col. K / Col. J) </t>
    </r>
  </si>
  <si>
    <r>
      <t xml:space="preserve">Percentage of Debt Defaulted On 
(Installment Agmt.)                  </t>
    </r>
    <r>
      <rPr>
        <b/>
        <sz val="9"/>
        <rFont val="Arial"/>
        <family val="2"/>
      </rPr>
      <t xml:space="preserve">(Col. V / Col. U) </t>
    </r>
  </si>
  <si>
    <t>VICTIM RESTITUTION</t>
  </si>
  <si>
    <t>TRN-AuditJC</t>
  </si>
  <si>
    <t>TRN-AuditSCO</t>
  </si>
  <si>
    <t>TRN-Adjustments</t>
  </si>
  <si>
    <t>TRN-ATP</t>
  </si>
  <si>
    <t xml:space="preserve"> VICTIM RESTITUTION (PC 1202.4)</t>
  </si>
  <si>
    <t>Collector Effective Index</t>
  </si>
  <si>
    <t>Spend Efficiency Score</t>
  </si>
  <si>
    <t>First Year Resolution Rate</t>
  </si>
  <si>
    <t>Risk Monitor</t>
  </si>
  <si>
    <t>Adjustment Score</t>
  </si>
  <si>
    <t>Discharge Score</t>
  </si>
  <si>
    <t>Adjustments</t>
  </si>
  <si>
    <t>Score</t>
  </si>
  <si>
    <t>Discharges</t>
  </si>
  <si>
    <t>Rows 4-10 include all fines, fees, forfeitures, penalties, and assessments on traffic, criminal, and juvenile delinquency case types (infraction, misdemeanors, and felony), except victim restitution (see Rows 33-41 for more information).</t>
  </si>
  <si>
    <t xml:space="preserve">Rows 4-10, include newly established/referred/transferred cases, gross revenue collected, adjustments, or discharges posted during the reporting period. </t>
  </si>
  <si>
    <t>Rows 4-10, Column B, include the total number of new cases established, referred, or transferred within the reporting period. Any cases that were previously established, but never referred or transferred to collections, are considered new cases and should be reported in this column (the corresponding value of these cases should be reported in Column C). If multiple cases were bundled into one case, only one (1) case should be reported in Column B.</t>
  </si>
  <si>
    <t xml:space="preserve">Rows 4-10, Column C, include the total value of the corresponding cases in Column B, that were established, referred, or transferred during the reporting period only.         </t>
  </si>
  <si>
    <t xml:space="preserve">Rows 4-10, Column D, include the number of cases with payment(s) received during the reporting period. The number of cases reported may be equal to but not greater than the number of cases established in Column B. </t>
  </si>
  <si>
    <t xml:space="preserve">Rows 4-10, Column E, include all monies received towards the satisfaction of delinquent court-ordered debt, including installment payments. </t>
  </si>
  <si>
    <t>Rows 4-10, Column F, include the cost of collections that, pursuant to PC 1463.007, is allowable to offset revenue prior to distribution to other governmental entities. Cost of collections is entered in Column F as a negative number unless posting a reversal.</t>
  </si>
  <si>
    <t>Rows 4-10, Column J, includes the value of all cases set-up on an installment agreement (A/R or monthly installment payment plan) by the court or collecting entity.</t>
  </si>
  <si>
    <t>Rows 4-10, Column K, includes the balances from delinquent cases where the individual is non-compliant with the terms of the agreement (i.e., payments have not been received) and the plan was not reinstated at the end of the fiscal year.</t>
  </si>
  <si>
    <t>Rows 13-19 include all fines, fees, forfeitures, penalties, and assessments on traffic, criminal, and juvenile delinquency case types (infraction, misdemeanors, and felonies), except victim restitution (see Row 33-41 for more information).</t>
  </si>
  <si>
    <t>Rows 13-19 include all cases in inventory referred or transferred to a collections program in a prior period, and gross revenue collected, court-ordered adjustments, or discharges that were received and posted during the current reporting period.</t>
  </si>
  <si>
    <t xml:space="preserve">Rows 13-19, Column O, include the number of cases with payments received during the reporting period. Note: any late postings from prior year should be reported in Column M, and the case value should be reported in Column N as part of the ending balance from prior year. </t>
  </si>
  <si>
    <t xml:space="preserve">Rows 13-19, Column P, include all monies received towards the satisfaction of delinquent court-ordered debt. </t>
  </si>
  <si>
    <t>Rows 13-19, Column Q, include the cost of collections that, pursuant to PC 1463.007, is allowable to offset revenue prior to distribution to other governmental entities. Cost of collections is entered in Column Q as a negative number unless posting a reversal.</t>
  </si>
  <si>
    <t xml:space="preserve">Rows 13-19, Column R, includes the total value of court-ordered debt satisfied by court-ordered dismissal, suspension, or by means other than payment. An amount satisfied by means other than payment includes alternative sentences (e.g., community service or time served in custody in lieu of fine) or non-cash adjustment that decreases or increases the amount outstanding for individual debt items. </t>
  </si>
  <si>
    <t xml:space="preserve">Row 21, Column Z, includes the combined total of non-delinquent gross revenue collected.  </t>
  </si>
  <si>
    <t>Rows 22-28, Columns X, Y, Z, AA, AB, AC and AD include the combined case number and value of new and prior period inventory, change in value, gross revenues, cost of collections, and adjustments, and discharge from accountability.</t>
  </si>
  <si>
    <t xml:space="preserve">Rows 22-28, Columns X, Y, Z, AA, AB, AC and AD are formula driven, no input required. Value of Cases reported in Columns Y and AF reconcile to figures reported from underlying systems and vendors. </t>
  </si>
  <si>
    <t>Row 33 includes only non-delinquent cases referred/established and revenue collected during the reporting period.</t>
  </si>
  <si>
    <t>Rows 34-40 include victim restitution not included in Rows 3-10 or 12-19</t>
  </si>
  <si>
    <r>
      <t xml:space="preserve">Please explain the extent of your reporting capabilities in terms of providing the information required by 
GC </t>
    </r>
    <r>
      <rPr>
        <b/>
        <sz val="12"/>
        <color theme="1"/>
        <rFont val="Calibri"/>
        <family val="2"/>
      </rPr>
      <t>§</t>
    </r>
    <r>
      <rPr>
        <b/>
        <sz val="9"/>
        <color theme="1"/>
        <rFont val="Arial"/>
        <family val="2"/>
      </rPr>
      <t xml:space="preserve"> </t>
    </r>
    <r>
      <rPr>
        <b/>
        <sz val="12"/>
        <color theme="1"/>
        <rFont val="Arial"/>
        <family val="2"/>
      </rPr>
      <t>68514.  If data cannot be provided at this time or if the reported data differs from the Instructions, please describe the submitted data and any plans for providing this information in the future.</t>
    </r>
  </si>
  <si>
    <t>Online Delinquent</t>
  </si>
  <si>
    <t>Online Nnondelinquent</t>
  </si>
  <si>
    <t>Online Combined</t>
  </si>
  <si>
    <t>In-Person Nondelinquent</t>
  </si>
  <si>
    <t>In-Person Delinquent</t>
  </si>
  <si>
    <t>In-Person Combined</t>
  </si>
  <si>
    <t>FTB-IIC</t>
  </si>
  <si>
    <t>ATP Value</t>
  </si>
  <si>
    <t>Online Cases</t>
  </si>
  <si>
    <t>Online Cost</t>
  </si>
  <si>
    <t>ATP Cases-Cost</t>
  </si>
  <si>
    <t>In-Person Cases</t>
  </si>
  <si>
    <t>In-Person Cost</t>
  </si>
  <si>
    <t>Please provide any brief comments on your performance measures you wish included in the Dashboard for your program. (500 character maximum)</t>
  </si>
  <si>
    <t>Please provide any comments on your performance for the reporting period, by Current Period, Prior Period Inventory, and Combined, that you wish included in the Individual Program Report that will be attached in the Report to the Legislature.</t>
  </si>
  <si>
    <t xml:space="preserve">Row 12, Column P, includes revenues collected for non-delinquent infraction, misdemeanor and felony cases that were paid in full on or before the due date, or current installment or accounts receivable (A/R) payment plan. Row 12, Column O includes the number of cases associated with non-delinquent revenue collections reported in Row 12, Column P. </t>
  </si>
  <si>
    <t>Column AR includes the number of victim restitution cases in inventory at the beginning of the period. Column AS includes the value of victim restitution cases in inventory at the beginning of the period.</t>
  </si>
  <si>
    <t>COLLECTIONS FROM CASES SUBJECT TO ABILITY-TO-PAY DETERMINATION</t>
  </si>
  <si>
    <t>Column AK includes revenue collected for nondelinquent ATP cases processed in-person, using a paper form, or other methods aside from the online ATP tool.</t>
  </si>
  <si>
    <t>Column AL includes revenue collected for delinquent ATP cases processed in-person, using a paper form, or other methods aside from the online ATP tool.</t>
  </si>
  <si>
    <t>Row 30 includes revenues collected, number of cases, and cost of administering those cases which have been subject to an ability to pay (ATP) determination for cases newly established during the reporting period.  This information should ALSO be reported as part of the revenues reported in Rows 3-10  above.</t>
  </si>
  <si>
    <t>Row 31 includes revenues collected, number of cases, and cost of administering those cases which have been subject to an ATP determination for cases in inventory at the beginning of the reporting period.  This information should ALSO be reported as part of the revenues reported in Rows 12-19 above.</t>
  </si>
  <si>
    <t>Column AH includes revenue collected for nondelinquent ATP cases processed through the online tool established by Government Code section 68645.</t>
  </si>
  <si>
    <t>Column AI includes revenue collected for delinquent ATP cases processed through the online tool established by Government Code section 68645.</t>
  </si>
  <si>
    <t>Column AP includes the number of nondelinquent ATP cases with installment plans processed in-person, using a paper form, or other methods aside from the online ATP tool.</t>
  </si>
  <si>
    <t>Column AN includes the number of nondelinquent ATP cases with installment plans processed through the online tool established by Government Code section 68645.2.</t>
  </si>
  <si>
    <t>Column AQ includes the administrative cost (up to $35 per case) for nondelinquent ATP cases with installment plans processed in-person, using a paper form, or other methods aside from the online ATP tool.</t>
  </si>
  <si>
    <t>Column AO includes the administrative cost (up to $35 per case) for nondelinquent ATP cases with installment plans processed through the online tool established by Government Code section 68645.2.</t>
  </si>
  <si>
    <t>Cost to Referral Ratio</t>
  </si>
  <si>
    <t>DashboardComment</t>
  </si>
  <si>
    <t xml:space="preserve">Delinquent Notice (Failure to Appear or Failure to Pay) 
Handle all collections-related mail correspondence                                        
E-mail received  
Email sent                                     </t>
  </si>
  <si>
    <t xml:space="preserve">Outbound Call
Inbound Call </t>
  </si>
  <si>
    <t>1 - Telephone</t>
  </si>
  <si>
    <t>2 - Written Notice(s)</t>
  </si>
  <si>
    <t>3 - Lobby/Counter</t>
  </si>
  <si>
    <t>4 - Skip Tracing</t>
  </si>
  <si>
    <t>5 - FTB-COD</t>
  </si>
  <si>
    <t>6 - FTB-IIC</t>
  </si>
  <si>
    <t>7 - DL Hold/Suspension</t>
  </si>
  <si>
    <t>8 - Private Agency</t>
  </si>
  <si>
    <t>9 - Wage/Bank Garnishments &amp; Liens</t>
  </si>
  <si>
    <t>Revenue Collected</t>
  </si>
  <si>
    <t>Number of Cases</t>
  </si>
  <si>
    <t>Administrative Cost</t>
  </si>
  <si>
    <t>CollectionActivityData</t>
  </si>
  <si>
    <t>ActivityPerformed</t>
  </si>
  <si>
    <t>BestPractices</t>
  </si>
  <si>
    <t>TrainingRequested</t>
  </si>
  <si>
    <t>ProgramReport</t>
  </si>
  <si>
    <t>FTB-IIC (if primary)</t>
  </si>
  <si>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</si>
  <si>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</si>
  <si>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</si>
  <si>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</si>
  <si>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</si>
  <si>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</si>
  <si>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</si>
  <si>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</si>
  <si>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</si>
  <si>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</si>
  <si>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</si>
  <si>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</si>
  <si>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</si>
  <si>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</si>
  <si>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</si>
  <si>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</si>
  <si>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</si>
  <si>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</si>
  <si>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</si>
  <si>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</si>
  <si>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</si>
  <si>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</si>
  <si>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</si>
  <si>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</si>
  <si>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</si>
  <si>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</si>
  <si>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</si>
  <si>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</si>
  <si>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</si>
  <si>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</si>
  <si>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</si>
  <si>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</si>
  <si>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</si>
  <si>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</si>
  <si>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</si>
  <si>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</si>
  <si>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</si>
  <si>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</si>
  <si>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</si>
  <si>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</si>
  <si>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</si>
  <si>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</si>
  <si>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</si>
  <si>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</si>
  <si>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</si>
  <si>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</si>
  <si>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</si>
  <si>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</si>
  <si>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</si>
  <si>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</si>
  <si>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</si>
  <si>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</si>
  <si>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</si>
  <si>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</si>
  <si>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</si>
  <si>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</si>
  <si>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</si>
  <si>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</si>
  <si>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Col. BA</t>
  </si>
  <si>
    <t>Balance Modifications</t>
  </si>
  <si>
    <t>BalanceMod</t>
  </si>
  <si>
    <t xml:space="preserve">Describe the extent to which your collection program is meeting the Judicial Council approved Collections Best Practices and identify any obstacles or problems that prevent the collections program from meeting those objectives. Of the twenty-one (21) Best Practices listed below please check those which your collection program has implemented. Provide an explanation for the best practices currently not being met, below. Also, identify any new or additional practices that have improved your collections program. </t>
  </si>
  <si>
    <t>Rows 34-40, include cases referred/established, revenue collected, and balances modified during the reporting period.</t>
  </si>
  <si>
    <t>Column AX includes the value of Col. AS plus the Col. AU less the amounts shown in columns AV and AW (this field is formula-driven, so no separate calculation or entry is required).</t>
  </si>
  <si>
    <t>Column BA is blank unless errors or potential errors are detected in the worksheet. If an out of balance message appears correct the identified error or explain in Performance Report.</t>
  </si>
  <si>
    <t xml:space="preserve">Column AT represents the number of victim restitution cases added during the reporting period through establishment, referral, or transfer.  Column AU includes the total amount of victim restitution added during the reporting period through establsihment, referral, or transfer. </t>
  </si>
  <si>
    <t>Column AU represents the number of cases which reported payment of victim restitution during the reporting period.  Column AV includes the total amount of restitution owed to a victim by court order under Penal Code section 1202.4(f) collected by each collections program during the reporting period. Row 29 includes non-delinquent restitution collections.</t>
  </si>
  <si>
    <t>Column AW includes the net total of balance modifications applied to victim restitution balances vy court order during the reporting period.</t>
  </si>
  <si>
    <t>Intrabranch Program</t>
  </si>
  <si>
    <t>Intrabranch</t>
  </si>
  <si>
    <r>
      <t xml:space="preserve">Send abstract to DMV for Failure to Appear driver's license hold/suspension
</t>
    </r>
    <r>
      <rPr>
        <i/>
        <sz val="16"/>
        <color theme="1"/>
        <rFont val="Calibri"/>
        <family val="2"/>
        <scheme val="minor"/>
      </rPr>
      <t>Note: driver's license hold/suspension no longer authorized by law.</t>
    </r>
  </si>
  <si>
    <r>
      <t xml:space="preserve">Column U is the value of cases carried over from the prior year for all cases on an installment agreement that remained unpaid at the end of the year, as well as any cases that entered into an installment agreement during the reporting period. </t>
    </r>
    <r>
      <rPr>
        <i/>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</si>
</sst>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_);\(&quot;$&quot;#,##0\)"/>
    <numFmt numFmtId="7" formatCode="&quot;$&quot;#,##0.00_);\(&quot;$&quot;#,##0.00\)"/>
    <numFmt numFmtId="41" formatCode="_(* #,##0_);_(* \(#,##0\);_(* &quot;-&quot;_);_(@_)"/>
    <numFmt numFmtId="43" formatCode="_(* #,##0.00_);_(* \(#,##0.00\);_(* &quot;-&quot;??_);_(@_)"/>
    <numFmt numFmtId="164" formatCode="_(* #,##0_);_(* \(#,##0\);_(* &quot;-&quot;??_);_(@_)"/>
    <numFmt numFmtId="165" formatCode="[$-409]dd\-mmm\-yy;@"/>
    <numFmt numFmtId="166" formatCode="&quot;$&quot;#,##0"/>
    <numFmt numFmtId="167" formatCode="0.0%"/>
  </numFmts>
  <fonts count="44" x14ac:knownFonts="1">
    <font>
      <sz val="10"/>
      <name val="Arial"/>
    </font>
    <font>
      <sz val="10"/>
      <name val="Arial"/>
      <family val="2"/>
    </font>
    <font>
      <b/>
      <sz val="10"/>
      <name val="Arial"/>
      <family val="2"/>
    </font>
    <font>
      <sz val="14"/>
      <name val="Arial"/>
      <family val="2"/>
    </font>
    <font>
      <sz val="12"/>
      <name val="Arial"/>
      <family val="2"/>
    </font>
    <font>
      <b/>
      <sz val="10"/>
      <color indexed="12"/>
      <name val="Arial"/>
      <family val="2"/>
    </font>
    <font>
      <b/>
      <sz val="10"/>
      <color indexed="10"/>
      <name val="Arial"/>
      <family val="2"/>
    </font>
    <font>
      <sz val="10"/>
      <color indexed="10"/>
      <name val="Arial"/>
      <family val="2"/>
    </font>
    <font>
      <sz val="8"/>
      <name val="Arial"/>
      <family val="2"/>
    </font>
    <font>
      <b/>
      <sz val="9"/>
      <name val="Arial"/>
      <family val="2"/>
    </font>
    <font>
      <sz val="10"/>
      <color rgb="FFFFFF00"/>
      <name val="Arial"/>
      <family val="2"/>
    </font>
    <font>
      <b/>
      <sz val="12"/>
      <name val="Arial"/>
      <family val="2"/>
    </font>
    <font>
      <sz val="8"/>
      <color rgb="FF000000"/>
      <name val="Segoe UI"/>
      <family val="2"/>
    </font>
    <font>
      <sz val="12"/>
      <name val="Times New Roman"/>
      <family val="1"/>
    </font>
    <font>
      <sz val="10"/>
      <name val="Times New Roman"/>
      <family val="1"/>
    </font>
    <font>
      <sz val="10"/>
      <color theme="1"/>
      <name val="Arial"/>
      <family val="2"/>
    </font>
    <font>
      <u/>
      <sz val="10"/>
      <color indexed="12"/>
      <name val="Arial"/>
      <family val="2"/>
    </font>
    <font>
      <sz val="11"/>
      <name val="Arial"/>
      <family val="2"/>
    </font>
    <font>
      <b/>
      <sz val="11"/>
      <name val="Times New Roman"/>
      <family val="1"/>
    </font>
    <font>
      <b/>
      <sz val="11"/>
      <name val="Arial"/>
      <family val="2"/>
    </font>
    <font>
      <sz val="11"/>
      <name val="Times New Roman"/>
      <family val="1"/>
    </font>
    <font>
      <sz val="11"/>
      <color theme="1"/>
      <name val="Arial"/>
      <family val="2"/>
    </font>
    <font>
      <b/>
      <sz val="11"/>
      <color theme="1"/>
      <name val="Arial"/>
      <family val="2"/>
    </font>
    <font>
      <b/>
      <sz val="12"/>
      <color theme="1"/>
      <name val="Arial"/>
      <family val="2"/>
    </font>
    <font>
      <u/>
      <sz val="11"/>
      <color theme="1"/>
      <name val="Arial"/>
      <family val="2"/>
    </font>
    <font>
      <i/>
      <sz val="10"/>
      <color theme="1"/>
      <name val="Arial"/>
      <family val="2"/>
    </font>
    <font>
      <b/>
      <sz val="8"/>
      <name val="Arial"/>
      <family val="2"/>
    </font>
    <font>
      <b/>
      <sz val="16"/>
      <color theme="1"/>
      <name val="Arial"/>
      <family val="2"/>
    </font>
    <font>
      <b/>
      <sz val="16"/>
      <color theme="1"/>
      <name val="Calibri"/>
      <family val="2"/>
      <scheme val="minor"/>
    </font>
    <font>
      <sz val="16"/>
      <color theme="1"/>
      <name val="Arial"/>
      <family val="2"/>
    </font>
    <font>
      <sz val="16"/>
      <name val="Arial"/>
      <family val="2"/>
    </font>
    <font>
      <sz val="16"/>
      <color theme="1"/>
      <name val="Calibri"/>
      <family val="2"/>
      <scheme val="minor"/>
    </font>
    <font>
      <sz val="16"/>
      <color rgb="FF333333"/>
      <name val="Arial"/>
      <family val="2"/>
    </font>
    <font>
      <b/>
      <i/>
      <sz val="10"/>
      <name val="Arial"/>
      <family val="2"/>
    </font>
    <font>
      <b/>
      <sz val="10"/>
      <name val="Times New Roman"/>
      <family val="1"/>
    </font>
    <font>
      <sz val="9"/>
      <name val="Arial"/>
      <family val="2"/>
    </font>
    <font>
      <b/>
      <sz val="14"/>
      <name val="Arial"/>
      <family val="2"/>
    </font>
    <font>
      <b/>
      <sz val="14"/>
      <name val="Times New Roman"/>
      <family val="1"/>
    </font>
    <font>
      <b/>
      <sz val="10"/>
      <color theme="0"/>
      <name val="Arial"/>
      <family val="2"/>
    </font>
    <font>
      <sz val="10"/>
      <color theme="0"/>
      <name val="Arial"/>
      <family val="2"/>
    </font>
    <font>
      <b/>
      <sz val="12"/>
      <color theme="1"/>
      <name val="Calibri"/>
      <family val="2"/>
    </font>
    <font>
      <b/>
      <sz val="9"/>
      <color theme="1"/>
      <name val="Arial"/>
      <family val="2"/>
    </font>
    <font>
      <sz val="12"/>
      <color theme="1"/>
      <name val="Arial"/>
      <family val="2"/>
    </font>
    <font>
      <i/>
      <sz val="16"/>
      <color theme="1"/>
      <name val="Calibri"/>
      <family val="2"/>
      <scheme val="minor"/>
    </font>
  </fonts>
  <fills count="14">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bgColor indexed="64"/>
      </patternFill>
    </fill>
    <fill>
      <patternFill patternType="solid">
        <fgColor theme="4" tint="0.599963377788628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auto="1"/>
      </left>
      <right/>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6" fillId="0" borderId="0" applyNumberFormat="0" applyFill="0" applyBorder="0" applyAlignment="0" applyProtection="0">
      <alignment vertical="top"/>
      <protection locked="0"/>
    </xf>
  </cellStyleXfs>
  <cellXfs count="514">
    <xf numFmtId="0" fontId="0" fillId="0" borderId="0" xfId="0"/>
    <xf numFmtId="0" fontId="5" fillId="0" borderId="0" xfId="0" applyFont="1"/>
    <xf numFmtId="0" fontId="6" fillId="0" borderId="0" xfId="0" applyFont="1"/>
    <xf numFmtId="0" fontId="7" fillId="0" borderId="0" xfId="0" applyFont="1"/>
    <xf numFmtId="164" fontId="1" fillId="0" borderId="1" xfId="1" applyNumberFormat="1" applyFont="1" applyFill="1" applyBorder="1" applyProtection="1">
      <protection locked="0"/>
    </xf>
    <xf numFmtId="164" fontId="0" fillId="0" borderId="0" xfId="0" applyNumberFormat="1"/>
    <xf numFmtId="0" fontId="0" fillId="0" borderId="0" xfId="0" applyProtection="1">
      <protection locked="0"/>
    </xf>
    <xf numFmtId="0" fontId="1" fillId="0" borderId="0" xfId="0" applyFont="1"/>
    <xf numFmtId="0" fontId="4" fillId="0" borderId="0" xfId="0" applyFont="1" applyAlignment="1">
      <alignment horizontal="center"/>
    </xf>
    <xf numFmtId="0" fontId="4" fillId="0" borderId="0" xfId="0" applyFont="1"/>
    <xf numFmtId="0" fontId="0" fillId="0" borderId="0" xfId="0" applyAlignment="1">
      <alignment wrapText="1"/>
    </xf>
    <xf numFmtId="0" fontId="1" fillId="0" borderId="0" xfId="0" applyFont="1" applyAlignment="1">
      <alignment wrapText="1"/>
    </xf>
    <xf numFmtId="0" fontId="4" fillId="2" borderId="1" xfId="0" applyFont="1" applyFill="1" applyBorder="1" applyAlignment="1">
      <alignment horizontal="left" vertical="center" wrapText="1"/>
    </xf>
    <xf numFmtId="0" fontId="4" fillId="0" borderId="1" xfId="0" applyFont="1" applyBorder="1"/>
    <xf numFmtId="0" fontId="4" fillId="0" borderId="0" xfId="0" applyFont="1" applyAlignment="1">
      <alignment horizontal="right" wrapText="1"/>
    </xf>
    <xf numFmtId="0" fontId="4" fillId="2" borderId="1" xfId="0" applyFont="1" applyFill="1" applyBorder="1" applyAlignment="1">
      <alignment horizontal="left" wrapText="1"/>
    </xf>
    <xf numFmtId="0" fontId="1" fillId="0" borderId="1" xfId="4" applyFont="1" applyBorder="1" applyAlignment="1" applyProtection="1">
      <protection locked="0"/>
    </xf>
    <xf numFmtId="0" fontId="16" fillId="0" borderId="0" xfId="4" applyBorder="1" applyAlignment="1" applyProtection="1"/>
    <xf numFmtId="0" fontId="1" fillId="0" borderId="0" xfId="0" applyFont="1" applyAlignment="1">
      <alignment vertical="center" wrapText="1"/>
    </xf>
    <xf numFmtId="0" fontId="4" fillId="0" borderId="0" xfId="0" applyFont="1" applyAlignment="1">
      <alignment horizontal="left"/>
    </xf>
    <xf numFmtId="0" fontId="11" fillId="0" borderId="0" xfId="0" applyFont="1" applyAlignment="1">
      <alignment horizontal="center" vertical="center"/>
    </xf>
    <xf numFmtId="0" fontId="11" fillId="2" borderId="1" xfId="0" applyFont="1" applyFill="1" applyBorder="1" applyAlignment="1">
      <alignment horizontal="center" vertical="center"/>
    </xf>
    <xf numFmtId="0" fontId="4" fillId="0" borderId="13" xfId="0" applyFont="1" applyBorder="1" applyAlignment="1">
      <alignment horizontal="right" wrapText="1"/>
    </xf>
    <xf numFmtId="0" fontId="4" fillId="0" borderId="13" xfId="0" applyFont="1" applyBorder="1" applyProtection="1">
      <protection locked="0"/>
    </xf>
    <xf numFmtId="0" fontId="13" fillId="0" borderId="0" xfId="0" applyFont="1" applyAlignment="1">
      <alignment horizontal="center"/>
    </xf>
    <xf numFmtId="49" fontId="14" fillId="0" borderId="0" xfId="0" applyNumberFormat="1" applyFont="1" applyAlignment="1">
      <alignment horizontal="center"/>
    </xf>
    <xf numFmtId="0" fontId="14" fillId="0" borderId="0" xfId="0" applyFont="1"/>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0" fillId="0" borderId="0" xfId="0" applyFont="1" applyAlignment="1">
      <alignment horizontal="center" vertical="center" wrapText="1"/>
    </xf>
    <xf numFmtId="5" fontId="18" fillId="0" borderId="0" xfId="0" applyNumberFormat="1" applyFont="1" applyAlignment="1">
      <alignment horizontal="right" vertical="center" wrapText="1"/>
    </xf>
    <xf numFmtId="37" fontId="18" fillId="0" borderId="0" xfId="0" applyNumberFormat="1" applyFont="1" applyAlignment="1">
      <alignment horizontal="right" vertical="center" wrapText="1"/>
    </xf>
    <xf numFmtId="7" fontId="18" fillId="0" borderId="0" xfId="0" applyNumberFormat="1" applyFont="1" applyAlignment="1">
      <alignment horizontal="right" vertical="center" wrapText="1"/>
    </xf>
    <xf numFmtId="0" fontId="2" fillId="0" borderId="0" xfId="0" applyFont="1"/>
    <xf numFmtId="0" fontId="19" fillId="5" borderId="1" xfId="0" applyFont="1" applyFill="1" applyBorder="1" applyAlignment="1">
      <alignment horizontal="center" vertical="center" wrapText="1"/>
    </xf>
    <xf numFmtId="0" fontId="22" fillId="5" borderId="1" xfId="0" applyFont="1" applyFill="1" applyBorder="1" applyAlignment="1">
      <alignment horizontal="center"/>
    </xf>
    <xf numFmtId="0" fontId="17"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4" fillId="0" borderId="0" xfId="0" applyFont="1" applyAlignment="1">
      <alignment horizontal="center" vertical="center"/>
    </xf>
    <xf numFmtId="0" fontId="17" fillId="3" borderId="1" xfId="0" applyFont="1" applyFill="1" applyBorder="1" applyAlignment="1">
      <alignment horizontal="center" vertical="center" wrapText="1"/>
    </xf>
    <xf numFmtId="0" fontId="17" fillId="0" borderId="0" xfId="0" applyFont="1" applyAlignment="1">
      <alignment horizontal="center" vertical="center" wrapText="1"/>
    </xf>
    <xf numFmtId="0" fontId="2" fillId="0" borderId="15" xfId="0" applyFont="1" applyBorder="1" applyAlignment="1">
      <alignment horizontal="center" vertical="center"/>
    </xf>
    <xf numFmtId="0" fontId="3" fillId="0" borderId="11" xfId="0" applyFont="1" applyBorder="1" applyAlignment="1">
      <alignment horizontal="centerContinuous"/>
    </xf>
    <xf numFmtId="0" fontId="2" fillId="0" borderId="8" xfId="0" applyFont="1" applyBorder="1" applyAlignment="1">
      <alignment horizontal="center" vertical="center"/>
    </xf>
    <xf numFmtId="0" fontId="3" fillId="0" borderId="1" xfId="0" applyFont="1" applyBorder="1" applyAlignment="1">
      <alignment horizontal="centerContinuous"/>
    </xf>
    <xf numFmtId="0" fontId="2" fillId="0" borderId="29" xfId="0" applyFont="1" applyBorder="1" applyAlignment="1">
      <alignment horizontal="center" vertical="center"/>
    </xf>
    <xf numFmtId="0" fontId="3" fillId="0" borderId="19" xfId="0" applyFont="1" applyBorder="1" applyAlignment="1">
      <alignment horizontal="centerContinuous"/>
    </xf>
    <xf numFmtId="0" fontId="3" fillId="0" borderId="12" xfId="0" applyFont="1" applyBorder="1" applyAlignment="1">
      <alignment horizontal="centerContinuous"/>
    </xf>
    <xf numFmtId="0" fontId="3" fillId="0" borderId="0" xfId="0" applyFont="1" applyAlignment="1">
      <alignment horizontal="center"/>
    </xf>
    <xf numFmtId="0" fontId="2" fillId="3"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9" fontId="3" fillId="0" borderId="0" xfId="0" applyNumberFormat="1" applyFont="1" applyAlignment="1">
      <alignment horizontal="center"/>
    </xf>
    <xf numFmtId="0" fontId="2" fillId="3" borderId="19" xfId="0" applyFont="1" applyFill="1" applyBorder="1" applyAlignment="1">
      <alignment horizontal="center"/>
    </xf>
    <xf numFmtId="0" fontId="2" fillId="3" borderId="15" xfId="0" applyFont="1" applyFill="1" applyBorder="1"/>
    <xf numFmtId="0" fontId="2" fillId="3" borderId="11" xfId="0" applyFont="1" applyFill="1" applyBorder="1"/>
    <xf numFmtId="0" fontId="9" fillId="3" borderId="1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3" borderId="8" xfId="0" applyFont="1" applyFill="1" applyBorder="1"/>
    <xf numFmtId="0" fontId="2" fillId="5" borderId="1"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2" borderId="8" xfId="0" applyFont="1" applyFill="1" applyBorder="1" applyAlignment="1">
      <alignment horizontal="center"/>
    </xf>
    <xf numFmtId="0" fontId="2" fillId="2" borderId="1" xfId="0" applyFont="1" applyFill="1" applyBorder="1"/>
    <xf numFmtId="164" fontId="1" fillId="3" borderId="1" xfId="1" applyNumberFormat="1" applyFont="1" applyFill="1" applyBorder="1" applyProtection="1"/>
    <xf numFmtId="164" fontId="10" fillId="3" borderId="1" xfId="1" applyNumberFormat="1" applyFont="1" applyFill="1" applyBorder="1" applyProtection="1"/>
    <xf numFmtId="0" fontId="1" fillId="2" borderId="1" xfId="0" applyFont="1" applyFill="1" applyBorder="1"/>
    <xf numFmtId="0" fontId="1" fillId="2" borderId="1" xfId="0" applyFont="1" applyFill="1" applyBorder="1" applyAlignment="1">
      <alignment wrapText="1"/>
    </xf>
    <xf numFmtId="0" fontId="2" fillId="2" borderId="29" xfId="0" applyFont="1" applyFill="1" applyBorder="1" applyAlignment="1">
      <alignment horizontal="center"/>
    </xf>
    <xf numFmtId="0" fontId="2" fillId="2" borderId="19" xfId="0" applyFont="1" applyFill="1" applyBorder="1"/>
    <xf numFmtId="0" fontId="2" fillId="2" borderId="15" xfId="0" applyFont="1" applyFill="1" applyBorder="1"/>
    <xf numFmtId="0" fontId="2" fillId="2" borderId="11" xfId="0" applyFont="1" applyFill="1" applyBorder="1"/>
    <xf numFmtId="0" fontId="2" fillId="2" borderId="11" xfId="0" applyFont="1" applyFill="1" applyBorder="1" applyAlignment="1">
      <alignment horizontal="center" vertical="center" wrapText="1"/>
    </xf>
    <xf numFmtId="0" fontId="2" fillId="2" borderId="8" xfId="0" applyFont="1" applyFill="1" applyBorder="1"/>
    <xf numFmtId="0" fontId="2" fillId="2" borderId="1" xfId="0" applyFont="1" applyFill="1" applyBorder="1" applyAlignment="1">
      <alignment horizontal="center" vertical="center" wrapText="1"/>
    </xf>
    <xf numFmtId="0" fontId="2" fillId="2" borderId="9" xfId="0" applyFont="1" applyFill="1" applyBorder="1" applyAlignment="1">
      <alignment horizontal="center"/>
    </xf>
    <xf numFmtId="0" fontId="2" fillId="2" borderId="12" xfId="0" applyFont="1" applyFill="1" applyBorder="1"/>
    <xf numFmtId="0" fontId="2" fillId="3" borderId="8" xfId="0" applyFont="1" applyFill="1" applyBorder="1" applyAlignment="1">
      <alignment horizontal="center"/>
    </xf>
    <xf numFmtId="0" fontId="0" fillId="0" borderId="20" xfId="0" applyBorder="1"/>
    <xf numFmtId="0" fontId="3" fillId="0" borderId="0" xfId="0" applyFont="1" applyAlignment="1">
      <alignment horizontal="centerContinuous"/>
    </xf>
    <xf numFmtId="0" fontId="2" fillId="0" borderId="44" xfId="0" applyFont="1" applyBorder="1" applyAlignment="1">
      <alignment horizontal="left"/>
    </xf>
    <xf numFmtId="0" fontId="0" fillId="0" borderId="4" xfId="0" applyBorder="1"/>
    <xf numFmtId="0" fontId="0" fillId="0" borderId="4" xfId="0" applyBorder="1" applyAlignment="1">
      <alignment horizontal="left"/>
    </xf>
    <xf numFmtId="0" fontId="0" fillId="0" borderId="5" xfId="0" applyBorder="1"/>
    <xf numFmtId="0" fontId="2" fillId="0" borderId="14" xfId="0" applyFont="1" applyBorder="1" applyAlignment="1">
      <alignment horizontal="left"/>
    </xf>
    <xf numFmtId="0" fontId="1" fillId="0" borderId="20" xfId="0" applyFont="1" applyBorder="1"/>
    <xf numFmtId="0" fontId="0" fillId="0" borderId="6" xfId="0" applyBorder="1"/>
    <xf numFmtId="0" fontId="1" fillId="0" borderId="7" xfId="0" applyFont="1" applyBorder="1"/>
    <xf numFmtId="0" fontId="0" fillId="0" borderId="45" xfId="0" applyBorder="1"/>
    <xf numFmtId="0" fontId="1" fillId="0" borderId="0" xfId="0" applyFont="1" applyAlignment="1">
      <alignment horizontal="left" wrapText="1"/>
    </xf>
    <xf numFmtId="0" fontId="0" fillId="0" borderId="7" xfId="0" applyBorder="1" applyAlignment="1">
      <alignment vertical="top" wrapText="1"/>
    </xf>
    <xf numFmtId="0" fontId="0" fillId="0" borderId="0" xfId="0" applyAlignment="1">
      <alignment vertical="top" wrapText="1"/>
    </xf>
    <xf numFmtId="0" fontId="0" fillId="0" borderId="45" xfId="0" applyBorder="1" applyAlignment="1">
      <alignment vertical="top" wrapText="1"/>
    </xf>
    <xf numFmtId="0" fontId="0" fillId="0" borderId="17" xfId="0" applyBorder="1"/>
    <xf numFmtId="0" fontId="1" fillId="0" borderId="17" xfId="0" applyFont="1" applyBorder="1"/>
    <xf numFmtId="0" fontId="0" fillId="0" borderId="18" xfId="0" applyBorder="1"/>
    <xf numFmtId="0" fontId="0" fillId="0" borderId="25" xfId="0" applyBorder="1"/>
    <xf numFmtId="0" fontId="0" fillId="0" borderId="20" xfId="0" applyBorder="1" applyAlignment="1">
      <alignment horizontal="left"/>
    </xf>
    <xf numFmtId="0" fontId="0" fillId="0" borderId="0" xfId="0" applyAlignment="1">
      <alignment horizontal="left"/>
    </xf>
    <xf numFmtId="0" fontId="0" fillId="0" borderId="46" xfId="0" applyBorder="1"/>
    <xf numFmtId="0" fontId="0" fillId="0" borderId="3" xfId="0" applyBorder="1"/>
    <xf numFmtId="0" fontId="0" fillId="0" borderId="47" xfId="0" applyBorder="1"/>
    <xf numFmtId="164" fontId="1" fillId="4" borderId="11" xfId="1" applyNumberFormat="1" applyFont="1" applyFill="1" applyBorder="1" applyProtection="1">
      <protection locked="0"/>
    </xf>
    <xf numFmtId="3" fontId="17" fillId="0" borderId="1" xfId="0" applyNumberFormat="1" applyFont="1" applyBorder="1" applyAlignment="1" applyProtection="1">
      <alignment horizontal="right" vertical="center" wrapText="1"/>
      <protection locked="0"/>
    </xf>
    <xf numFmtId="37" fontId="19" fillId="3" borderId="1" xfId="0" applyNumberFormat="1" applyFont="1" applyFill="1" applyBorder="1" applyAlignment="1" applyProtection="1">
      <alignment horizontal="right" vertical="center" wrapText="1"/>
      <protection hidden="1"/>
    </xf>
    <xf numFmtId="164" fontId="1" fillId="3" borderId="1" xfId="1" applyNumberFormat="1" applyFont="1" applyFill="1" applyBorder="1" applyProtection="1">
      <protection hidden="1"/>
    </xf>
    <xf numFmtId="164" fontId="2" fillId="2" borderId="19" xfId="1" applyNumberFormat="1" applyFont="1" applyFill="1" applyBorder="1" applyProtection="1">
      <protection hidden="1"/>
    </xf>
    <xf numFmtId="164" fontId="2" fillId="3" borderId="19" xfId="1" applyNumberFormat="1" applyFont="1" applyFill="1" applyBorder="1" applyProtection="1">
      <protection hidden="1"/>
    </xf>
    <xf numFmtId="164" fontId="2" fillId="3" borderId="42" xfId="1" applyNumberFormat="1" applyFont="1" applyFill="1" applyBorder="1" applyProtection="1">
      <protection hidden="1"/>
    </xf>
    <xf numFmtId="9" fontId="1" fillId="3" borderId="35" xfId="1" applyNumberFormat="1" applyFont="1" applyFill="1" applyBorder="1" applyProtection="1">
      <protection hidden="1"/>
    </xf>
    <xf numFmtId="164" fontId="2" fillId="3" borderId="43" xfId="1" applyNumberFormat="1" applyFont="1" applyFill="1" applyBorder="1" applyProtection="1">
      <protection hidden="1"/>
    </xf>
    <xf numFmtId="164" fontId="2" fillId="2" borderId="12" xfId="1" applyNumberFormat="1" applyFont="1" applyFill="1" applyBorder="1" applyProtection="1">
      <protection hidden="1"/>
    </xf>
    <xf numFmtId="164" fontId="2" fillId="3" borderId="12" xfId="1" applyNumberFormat="1" applyFont="1" applyFill="1" applyBorder="1" applyProtection="1">
      <protection hidden="1"/>
    </xf>
    <xf numFmtId="164" fontId="2" fillId="3" borderId="12" xfId="1" applyNumberFormat="1" applyFont="1" applyFill="1" applyBorder="1" applyAlignment="1" applyProtection="1">
      <protection hidden="1"/>
    </xf>
    <xf numFmtId="164" fontId="1" fillId="3" borderId="1" xfId="1" applyNumberFormat="1" applyFont="1" applyFill="1" applyBorder="1" applyAlignment="1" applyProtection="1">
      <protection hidden="1"/>
    </xf>
    <xf numFmtId="164" fontId="2" fillId="2" borderId="19" xfId="1" applyNumberFormat="1" applyFont="1" applyFill="1" applyBorder="1" applyAlignment="1" applyProtection="1">
      <alignment vertical="center"/>
      <protection hidden="1"/>
    </xf>
    <xf numFmtId="164" fontId="2" fillId="2" borderId="43" xfId="1" applyNumberFormat="1" applyFont="1" applyFill="1" applyBorder="1" applyAlignment="1" applyProtection="1">
      <alignment wrapText="1"/>
      <protection hidden="1"/>
    </xf>
    <xf numFmtId="164" fontId="6" fillId="2" borderId="35" xfId="0" applyNumberFormat="1" applyFont="1" applyFill="1" applyBorder="1" applyAlignment="1" applyProtection="1">
      <alignment wrapText="1"/>
      <protection hidden="1"/>
    </xf>
    <xf numFmtId="166" fontId="19" fillId="3" borderId="1" xfId="0" applyNumberFormat="1" applyFont="1" applyFill="1" applyBorder="1" applyAlignment="1" applyProtection="1">
      <alignment horizontal="right" vertical="center" wrapText="1"/>
      <protection hidden="1"/>
    </xf>
    <xf numFmtId="0" fontId="2" fillId="2" borderId="2" xfId="0" applyFont="1" applyFill="1" applyBorder="1" applyAlignment="1">
      <alignment horizontal="center" vertical="center"/>
    </xf>
    <xf numFmtId="0" fontId="2" fillId="5" borderId="35" xfId="0" applyFont="1" applyFill="1" applyBorder="1" applyAlignment="1">
      <alignment horizontal="center" vertical="center" wrapText="1"/>
    </xf>
    <xf numFmtId="0" fontId="11" fillId="3" borderId="56" xfId="0" applyFont="1" applyFill="1" applyBorder="1" applyAlignment="1">
      <alignment horizontal="center" wrapText="1"/>
    </xf>
    <xf numFmtId="0" fontId="14" fillId="0" borderId="53" xfId="0" applyFont="1" applyBorder="1" applyAlignment="1">
      <alignment vertical="top" wrapText="1"/>
    </xf>
    <xf numFmtId="0" fontId="11" fillId="3" borderId="57" xfId="0" applyFont="1" applyFill="1" applyBorder="1" applyAlignment="1">
      <alignment horizontal="left" vertical="center" wrapText="1"/>
    </xf>
    <xf numFmtId="0" fontId="23" fillId="5" borderId="57" xfId="0" applyFont="1" applyFill="1" applyBorder="1" applyAlignment="1">
      <alignment horizontal="left" vertical="center" wrapText="1"/>
    </xf>
    <xf numFmtId="0" fontId="11" fillId="3" borderId="58" xfId="0" applyFont="1" applyFill="1" applyBorder="1" applyAlignment="1">
      <alignment horizontal="left" vertical="center" wrapText="1"/>
    </xf>
    <xf numFmtId="0" fontId="27" fillId="3" borderId="36" xfId="0" applyFont="1" applyFill="1" applyBorder="1" applyAlignment="1">
      <alignment horizontal="center"/>
    </xf>
    <xf numFmtId="0" fontId="28" fillId="3" borderId="37" xfId="0" applyFont="1" applyFill="1" applyBorder="1" applyAlignment="1">
      <alignment horizontal="center"/>
    </xf>
    <xf numFmtId="0" fontId="28" fillId="3" borderId="38" xfId="0" applyFont="1" applyFill="1" applyBorder="1" applyAlignment="1">
      <alignment horizontal="center"/>
    </xf>
    <xf numFmtId="0" fontId="27" fillId="3" borderId="39" xfId="0" applyFont="1" applyFill="1" applyBorder="1" applyAlignment="1">
      <alignment horizontal="center"/>
    </xf>
    <xf numFmtId="0" fontId="28" fillId="3" borderId="22" xfId="0" applyFont="1" applyFill="1" applyBorder="1" applyAlignment="1">
      <alignment horizontal="center"/>
    </xf>
    <xf numFmtId="0" fontId="28" fillId="3" borderId="40" xfId="0" applyFont="1" applyFill="1" applyBorder="1" applyAlignment="1">
      <alignment horizontal="center"/>
    </xf>
    <xf numFmtId="0" fontId="29" fillId="3" borderId="15" xfId="0" applyFont="1" applyFill="1" applyBorder="1"/>
    <xf numFmtId="0" fontId="30" fillId="3" borderId="11" xfId="0" applyFont="1" applyFill="1" applyBorder="1" applyAlignment="1">
      <alignment horizontal="center"/>
    </xf>
    <xf numFmtId="0" fontId="30" fillId="3" borderId="41" xfId="0" applyFont="1" applyFill="1" applyBorder="1" applyAlignment="1">
      <alignment horizontal="center"/>
    </xf>
    <xf numFmtId="0" fontId="29" fillId="6" borderId="29" xfId="0" applyFont="1" applyFill="1" applyBorder="1" applyAlignment="1">
      <alignment vertical="center" wrapText="1"/>
    </xf>
    <xf numFmtId="0" fontId="30" fillId="6" borderId="19" xfId="0" applyFont="1" applyFill="1" applyBorder="1" applyAlignment="1">
      <alignment horizontal="center"/>
    </xf>
    <xf numFmtId="0" fontId="29" fillId="6" borderId="39" xfId="0" applyFont="1" applyFill="1" applyBorder="1"/>
    <xf numFmtId="0" fontId="28" fillId="6" borderId="22" xfId="0" applyFont="1" applyFill="1" applyBorder="1" applyAlignment="1">
      <alignment horizontal="center"/>
    </xf>
    <xf numFmtId="0" fontId="28" fillId="6" borderId="40" xfId="0" applyFont="1" applyFill="1" applyBorder="1" applyAlignment="1">
      <alignment horizontal="center"/>
    </xf>
    <xf numFmtId="0" fontId="29" fillId="6" borderId="15" xfId="0" applyFont="1" applyFill="1" applyBorder="1" applyAlignment="1">
      <alignment vertical="center" wrapText="1"/>
    </xf>
    <xf numFmtId="0" fontId="28" fillId="6" borderId="11" xfId="0" applyFont="1" applyFill="1" applyBorder="1" applyAlignment="1">
      <alignment horizontal="center" vertical="center"/>
    </xf>
    <xf numFmtId="0" fontId="30" fillId="6" borderId="41" xfId="0" applyFont="1" applyFill="1" applyBorder="1" applyAlignment="1">
      <alignment vertical="center"/>
    </xf>
    <xf numFmtId="0" fontId="29" fillId="7" borderId="29" xfId="0" applyFont="1" applyFill="1" applyBorder="1" applyAlignment="1">
      <alignment vertical="center" wrapText="1"/>
    </xf>
    <xf numFmtId="0" fontId="28" fillId="7" borderId="19" xfId="0" applyFont="1" applyFill="1" applyBorder="1" applyAlignment="1">
      <alignment horizontal="center"/>
    </xf>
    <xf numFmtId="0" fontId="30" fillId="7" borderId="42" xfId="0" applyFont="1" applyFill="1" applyBorder="1" applyAlignment="1">
      <alignment wrapText="1"/>
    </xf>
    <xf numFmtId="0" fontId="29" fillId="7" borderId="39" xfId="0" applyFont="1" applyFill="1" applyBorder="1"/>
    <xf numFmtId="0" fontId="28" fillId="7" borderId="22" xfId="0" applyFont="1" applyFill="1" applyBorder="1" applyAlignment="1">
      <alignment horizontal="center"/>
    </xf>
    <xf numFmtId="0" fontId="28" fillId="7" borderId="40" xfId="0" applyFont="1" applyFill="1" applyBorder="1" applyAlignment="1">
      <alignment horizontal="center"/>
    </xf>
    <xf numFmtId="0" fontId="29" fillId="7" borderId="15" xfId="0" applyFont="1" applyFill="1" applyBorder="1" applyAlignment="1">
      <alignment vertical="center" wrapText="1"/>
    </xf>
    <xf numFmtId="0" fontId="28" fillId="7" borderId="11" xfId="0" applyFont="1" applyFill="1" applyBorder="1" applyAlignment="1">
      <alignment horizontal="center"/>
    </xf>
    <xf numFmtId="0" fontId="28" fillId="7" borderId="41" xfId="0" applyFont="1" applyFill="1" applyBorder="1" applyAlignment="1">
      <alignment horizontal="center"/>
    </xf>
    <xf numFmtId="0" fontId="29" fillId="11" borderId="29" xfId="0" applyFont="1" applyFill="1" applyBorder="1" applyAlignment="1">
      <alignment vertical="center" wrapText="1"/>
    </xf>
    <xf numFmtId="0" fontId="28" fillId="11" borderId="22" xfId="0" applyFont="1" applyFill="1" applyBorder="1" applyAlignment="1">
      <alignment horizontal="center" vertical="center"/>
    </xf>
    <xf numFmtId="0" fontId="31" fillId="11" borderId="42" xfId="0" applyFont="1" applyFill="1" applyBorder="1" applyAlignment="1">
      <alignment vertical="center" wrapText="1"/>
    </xf>
    <xf numFmtId="0" fontId="29" fillId="11" borderId="39" xfId="0" applyFont="1" applyFill="1" applyBorder="1"/>
    <xf numFmtId="0" fontId="28" fillId="11" borderId="22" xfId="0" applyFont="1" applyFill="1" applyBorder="1" applyAlignment="1">
      <alignment horizontal="center"/>
    </xf>
    <xf numFmtId="0" fontId="28" fillId="11" borderId="40" xfId="0" applyFont="1" applyFill="1" applyBorder="1" applyAlignment="1">
      <alignment horizontal="center"/>
    </xf>
    <xf numFmtId="0" fontId="29" fillId="11" borderId="15" xfId="0" applyFont="1" applyFill="1" applyBorder="1" applyAlignment="1">
      <alignment wrapText="1"/>
    </xf>
    <xf numFmtId="0" fontId="28" fillId="11" borderId="11" xfId="0" applyFont="1" applyFill="1" applyBorder="1" applyAlignment="1">
      <alignment horizontal="center"/>
    </xf>
    <xf numFmtId="0" fontId="30" fillId="11" borderId="41" xfId="0" applyFont="1" applyFill="1" applyBorder="1" applyAlignment="1">
      <alignment wrapText="1"/>
    </xf>
    <xf numFmtId="0" fontId="29" fillId="10" borderId="29" xfId="0" applyFont="1" applyFill="1" applyBorder="1" applyAlignment="1">
      <alignment wrapText="1"/>
    </xf>
    <xf numFmtId="0" fontId="28" fillId="10" borderId="19" xfId="0" applyFont="1" applyFill="1" applyBorder="1" applyAlignment="1">
      <alignment horizontal="center"/>
    </xf>
    <xf numFmtId="0" fontId="30" fillId="10" borderId="42" xfId="0" applyFont="1" applyFill="1" applyBorder="1" applyAlignment="1">
      <alignment vertical="center" wrapText="1"/>
    </xf>
    <xf numFmtId="0" fontId="29" fillId="10" borderId="39" xfId="0" applyFont="1" applyFill="1" applyBorder="1" applyAlignment="1">
      <alignment vertical="center" wrapText="1"/>
    </xf>
    <xf numFmtId="0" fontId="28" fillId="10" borderId="22" xfId="0" applyFont="1" applyFill="1" applyBorder="1" applyAlignment="1">
      <alignment horizontal="center" vertical="center"/>
    </xf>
    <xf numFmtId="0" fontId="30" fillId="10" borderId="40" xfId="0" applyFont="1" applyFill="1" applyBorder="1" applyAlignment="1">
      <alignment vertical="center" wrapText="1"/>
    </xf>
    <xf numFmtId="0" fontId="29" fillId="10" borderId="39" xfId="0" applyFont="1" applyFill="1" applyBorder="1" applyAlignment="1">
      <alignment wrapText="1"/>
    </xf>
    <xf numFmtId="0" fontId="28" fillId="10" borderId="22" xfId="0" applyFont="1" applyFill="1" applyBorder="1" applyAlignment="1">
      <alignment horizontal="center"/>
    </xf>
    <xf numFmtId="0" fontId="30" fillId="10" borderId="40" xfId="0" applyFont="1" applyFill="1" applyBorder="1" applyAlignment="1">
      <alignment vertical="center"/>
    </xf>
    <xf numFmtId="0" fontId="32" fillId="10" borderId="15" xfId="0" applyFont="1" applyFill="1" applyBorder="1" applyAlignment="1">
      <alignment horizontal="left" vertical="center" wrapText="1"/>
    </xf>
    <xf numFmtId="0" fontId="28" fillId="10" borderId="11" xfId="0" applyFont="1" applyFill="1" applyBorder="1" applyAlignment="1">
      <alignment horizontal="center"/>
    </xf>
    <xf numFmtId="0" fontId="28" fillId="8" borderId="22" xfId="0" applyFont="1" applyFill="1" applyBorder="1" applyAlignment="1">
      <alignment horizontal="center" vertical="center" wrapText="1"/>
    </xf>
    <xf numFmtId="0" fontId="32" fillId="9" borderId="8" xfId="0" applyFont="1" applyFill="1" applyBorder="1" applyAlignment="1">
      <alignment horizontal="left" vertical="center" wrapText="1"/>
    </xf>
    <xf numFmtId="0" fontId="28" fillId="9" borderId="1" xfId="0" applyFont="1" applyFill="1" applyBorder="1" applyAlignment="1">
      <alignment horizontal="center" vertical="center"/>
    </xf>
    <xf numFmtId="0" fontId="32" fillId="8" borderId="8" xfId="0" applyFont="1" applyFill="1" applyBorder="1" applyAlignment="1">
      <alignment horizontal="left" vertical="center" wrapText="1"/>
    </xf>
    <xf numFmtId="0" fontId="28" fillId="8" borderId="1" xfId="0" applyFont="1" applyFill="1" applyBorder="1" applyAlignment="1">
      <alignment horizontal="center" vertical="center"/>
    </xf>
    <xf numFmtId="0" fontId="28" fillId="9" borderId="22" xfId="0" applyFont="1" applyFill="1" applyBorder="1" applyAlignment="1">
      <alignment horizontal="center" vertical="center"/>
    </xf>
    <xf numFmtId="0" fontId="32" fillId="6" borderId="29" xfId="0" applyFont="1" applyFill="1" applyBorder="1" applyAlignment="1">
      <alignment horizontal="left" vertical="center" wrapText="1"/>
    </xf>
    <xf numFmtId="0" fontId="31" fillId="6" borderId="42" xfId="0" applyFont="1" applyFill="1" applyBorder="1" applyAlignment="1">
      <alignment horizontal="left" vertical="center"/>
    </xf>
    <xf numFmtId="0" fontId="32" fillId="6" borderId="49" xfId="0" applyFont="1" applyFill="1" applyBorder="1" applyAlignment="1">
      <alignment horizontal="left" vertical="center" wrapText="1"/>
    </xf>
    <xf numFmtId="0" fontId="31" fillId="6" borderId="51" xfId="0" applyFont="1" applyFill="1" applyBorder="1" applyAlignment="1">
      <alignment horizontal="left" vertical="center"/>
    </xf>
    <xf numFmtId="0" fontId="29" fillId="0" borderId="0" xfId="0" applyFont="1"/>
    <xf numFmtId="0" fontId="30" fillId="0" borderId="0" xfId="0" applyFont="1" applyAlignment="1">
      <alignment horizontal="center"/>
    </xf>
    <xf numFmtId="0" fontId="30" fillId="0" borderId="0" xfId="0" applyFont="1"/>
    <xf numFmtId="0" fontId="32" fillId="8" borderId="29" xfId="0" applyFont="1" applyFill="1" applyBorder="1" applyAlignment="1">
      <alignment vertical="center" wrapText="1"/>
    </xf>
    <xf numFmtId="0" fontId="31" fillId="8" borderId="42" xfId="0" applyFont="1" applyFill="1" applyBorder="1" applyAlignment="1">
      <alignment vertical="center"/>
    </xf>
    <xf numFmtId="0" fontId="31" fillId="9" borderId="35" xfId="0" applyFont="1" applyFill="1" applyBorder="1" applyAlignment="1">
      <alignment horizontal="left" vertical="center"/>
    </xf>
    <xf numFmtId="0" fontId="31" fillId="9" borderId="40" xfId="0" applyFont="1" applyFill="1" applyBorder="1" applyAlignment="1">
      <alignment horizontal="left" vertical="center"/>
    </xf>
    <xf numFmtId="3" fontId="17" fillId="3" borderId="1" xfId="0" applyNumberFormat="1" applyFont="1" applyFill="1" applyBorder="1" applyAlignment="1">
      <alignment horizontal="right" vertical="center" wrapText="1"/>
    </xf>
    <xf numFmtId="9" fontId="17" fillId="3" borderId="1" xfId="0" applyNumberFormat="1" applyFont="1" applyFill="1" applyBorder="1" applyAlignment="1">
      <alignment horizontal="right" vertical="center" wrapText="1"/>
    </xf>
    <xf numFmtId="41" fontId="1" fillId="4" borderId="11" xfId="1" applyNumberFormat="1" applyFont="1" applyFill="1" applyBorder="1" applyProtection="1">
      <protection locked="0"/>
    </xf>
    <xf numFmtId="0" fontId="17" fillId="3" borderId="1" xfId="0" applyFont="1" applyFill="1" applyBorder="1" applyAlignment="1">
      <alignment horizontal="center"/>
    </xf>
    <xf numFmtId="164" fontId="1" fillId="3" borderId="1" xfId="1" applyNumberFormat="1" applyFont="1" applyFill="1" applyBorder="1" applyAlignment="1" applyProtection="1">
      <alignment wrapText="1"/>
    </xf>
    <xf numFmtId="164" fontId="1" fillId="0" borderId="1" xfId="1" applyNumberFormat="1" applyFill="1" applyBorder="1" applyAlignment="1" applyProtection="1">
      <alignment wrapText="1"/>
      <protection locked="0"/>
    </xf>
    <xf numFmtId="164" fontId="2" fillId="2" borderId="12" xfId="1" applyNumberFormat="1" applyFont="1" applyFill="1" applyBorder="1" applyAlignment="1" applyProtection="1">
      <alignment wrapText="1"/>
      <protection hidden="1"/>
    </xf>
    <xf numFmtId="0" fontId="2" fillId="3" borderId="1" xfId="0" applyFont="1" applyFill="1" applyBorder="1" applyAlignment="1">
      <alignment horizontal="center" vertical="center"/>
    </xf>
    <xf numFmtId="164" fontId="1" fillId="3" borderId="1" xfId="1" applyNumberFormat="1" applyFill="1" applyBorder="1" applyAlignment="1" applyProtection="1"/>
    <xf numFmtId="164" fontId="1" fillId="0" borderId="1" xfId="1" applyNumberFormat="1" applyFill="1" applyBorder="1" applyAlignment="1" applyProtection="1">
      <protection locked="0"/>
    </xf>
    <xf numFmtId="164" fontId="2" fillId="2" borderId="12" xfId="1" applyNumberFormat="1" applyFont="1" applyFill="1" applyBorder="1" applyAlignment="1" applyProtection="1">
      <protection hidden="1"/>
    </xf>
    <xf numFmtId="0" fontId="11" fillId="0" borderId="0" xfId="0" applyFont="1" applyAlignment="1">
      <alignment horizontal="center"/>
    </xf>
    <xf numFmtId="0" fontId="11" fillId="0" borderId="0" xfId="0" applyFont="1"/>
    <xf numFmtId="0" fontId="17" fillId="0" borderId="1" xfId="0" applyFont="1" applyBorder="1" applyAlignment="1" applyProtection="1">
      <alignment horizontal="center" vertical="center" wrapText="1"/>
      <protection locked="0"/>
    </xf>
    <xf numFmtId="0" fontId="2" fillId="0" borderId="0" xfId="0" applyFont="1" applyProtection="1">
      <protection locked="0" hidden="1"/>
    </xf>
    <xf numFmtId="0" fontId="13" fillId="0" borderId="0" xfId="0" applyFont="1" applyAlignment="1" applyProtection="1">
      <alignment horizontal="left" vertical="top" wrapText="1"/>
      <protection locked="0"/>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xf>
    <xf numFmtId="0" fontId="35" fillId="0" borderId="0" xfId="0" applyFont="1" applyAlignment="1" applyProtection="1">
      <alignment vertical="top" wrapText="1"/>
      <protection locked="0"/>
    </xf>
    <xf numFmtId="0" fontId="35" fillId="0" borderId="0" xfId="0" applyFont="1" applyAlignment="1" applyProtection="1">
      <alignment horizontal="right" vertical="top" wrapText="1"/>
      <protection locked="0"/>
    </xf>
    <xf numFmtId="0" fontId="36" fillId="0" borderId="0" xfId="0" applyFont="1" applyAlignment="1">
      <alignment horizontal="center" vertical="center"/>
    </xf>
    <xf numFmtId="0" fontId="36" fillId="0" borderId="0" xfId="0" applyFont="1"/>
    <xf numFmtId="0" fontId="37" fillId="0" borderId="0" xfId="0" applyFont="1" applyAlignment="1">
      <alignment horizontal="center"/>
    </xf>
    <xf numFmtId="0" fontId="36" fillId="0" borderId="0" xfId="0" applyFont="1" applyProtection="1">
      <protection hidden="1"/>
    </xf>
    <xf numFmtId="0" fontId="8" fillId="0" borderId="7" xfId="0" applyFont="1" applyBorder="1" applyAlignment="1" applyProtection="1">
      <alignment vertical="top" wrapText="1"/>
      <protection locked="0"/>
    </xf>
    <xf numFmtId="0" fontId="8" fillId="0" borderId="7" xfId="0" applyFont="1" applyBorder="1" applyAlignment="1" applyProtection="1">
      <alignment horizontal="right" vertical="top" wrapText="1"/>
      <protection locked="0"/>
    </xf>
    <xf numFmtId="0" fontId="0" fillId="0" borderId="16" xfId="0" applyBorder="1"/>
    <xf numFmtId="0" fontId="19" fillId="0" borderId="17" xfId="0" applyFont="1" applyBorder="1" applyAlignment="1" applyProtection="1">
      <alignment horizontal="left" vertical="top" wrapText="1"/>
      <protection hidden="1"/>
    </xf>
    <xf numFmtId="0" fontId="19" fillId="0" borderId="18" xfId="0" applyFont="1" applyBorder="1" applyAlignment="1" applyProtection="1">
      <alignment horizontal="left" vertical="top" wrapText="1"/>
      <protection hidden="1"/>
    </xf>
    <xf numFmtId="0" fontId="1" fillId="0" borderId="0" xfId="3"/>
    <xf numFmtId="0" fontId="2" fillId="0" borderId="0" xfId="0" applyFont="1" applyAlignment="1" applyProtection="1">
      <alignment horizontal="left" vertical="top" wrapText="1"/>
      <protection hidden="1"/>
    </xf>
    <xf numFmtId="0" fontId="1" fillId="0" borderId="2" xfId="0" applyFont="1" applyBorder="1"/>
    <xf numFmtId="0" fontId="1" fillId="0" borderId="1" xfId="0" applyFont="1" applyBorder="1"/>
    <xf numFmtId="0" fontId="13" fillId="0" borderId="0" xfId="0" applyFont="1" applyAlignment="1">
      <alignment horizontal="left" vertical="top" wrapText="1"/>
    </xf>
    <xf numFmtId="0" fontId="11" fillId="0" borderId="0" xfId="0" applyFont="1" applyAlignment="1">
      <alignment horizontal="left" vertical="top" wrapText="1"/>
    </xf>
    <xf numFmtId="0" fontId="4" fillId="0" borderId="0" xfId="0" applyFont="1" applyAlignment="1">
      <alignment horizontal="left" vertical="top"/>
    </xf>
    <xf numFmtId="0" fontId="1" fillId="0" borderId="0" xfId="0" applyFont="1" applyAlignment="1" applyProtection="1">
      <alignment horizontal="left" vertical="top" wrapText="1"/>
      <protection locked="0"/>
    </xf>
    <xf numFmtId="164" fontId="1" fillId="3" borderId="1" xfId="1" applyNumberFormat="1" applyFill="1" applyBorder="1" applyAlignment="1" applyProtection="1">
      <alignment wrapText="1"/>
      <protection hidden="1"/>
    </xf>
    <xf numFmtId="0" fontId="1" fillId="0" borderId="0" xfId="0" applyFont="1" applyProtection="1">
      <protection locked="0" hidden="1"/>
    </xf>
    <xf numFmtId="0" fontId="1" fillId="0" borderId="0" xfId="0" applyFont="1" applyAlignment="1" applyProtection="1">
      <alignment wrapText="1"/>
      <protection locked="0" hidden="1"/>
    </xf>
    <xf numFmtId="0" fontId="11" fillId="0" borderId="0" xfId="0" applyFont="1" applyProtection="1">
      <protection hidden="1"/>
    </xf>
    <xf numFmtId="0" fontId="11" fillId="3" borderId="55" xfId="0" applyFont="1" applyFill="1" applyBorder="1" applyAlignment="1" applyProtection="1">
      <alignment horizontal="center" wrapText="1"/>
      <protection hidden="1"/>
    </xf>
    <xf numFmtId="0" fontId="2" fillId="6" borderId="0" xfId="0" applyFont="1" applyFill="1"/>
    <xf numFmtId="0" fontId="1" fillId="0" borderId="0" xfId="0" applyFont="1" applyAlignment="1">
      <alignment horizontal="left"/>
    </xf>
    <xf numFmtId="0" fontId="38" fillId="12" borderId="0" xfId="0" applyFont="1" applyFill="1"/>
    <xf numFmtId="0" fontId="1" fillId="6" borderId="0" xfId="0" applyFont="1" applyFill="1"/>
    <xf numFmtId="0" fontId="0" fillId="6" borderId="0" xfId="0" applyFill="1"/>
    <xf numFmtId="0" fontId="38" fillId="12" borderId="0" xfId="0" applyFont="1" applyFill="1" applyAlignment="1">
      <alignment vertical="center"/>
    </xf>
    <xf numFmtId="0" fontId="2" fillId="13" borderId="0" xfId="0" applyFont="1" applyFill="1"/>
    <xf numFmtId="0" fontId="38" fillId="0" borderId="0" xfId="0" applyFont="1"/>
    <xf numFmtId="0" fontId="1" fillId="13" borderId="0" xfId="0" applyFont="1" applyFill="1"/>
    <xf numFmtId="0" fontId="35" fillId="13" borderId="0" xfId="0" applyFont="1" applyFill="1" applyAlignment="1">
      <alignment horizontal="center" vertical="center" wrapText="1"/>
    </xf>
    <xf numFmtId="0" fontId="1" fillId="13" borderId="0" xfId="0" applyFont="1" applyFill="1" applyAlignment="1">
      <alignment horizontal="center" vertical="center" wrapText="1"/>
    </xf>
    <xf numFmtId="0" fontId="38" fillId="12" borderId="0" xfId="3" applyFont="1" applyFill="1"/>
    <xf numFmtId="0" fontId="2" fillId="13" borderId="0" xfId="3" applyFont="1" applyFill="1"/>
    <xf numFmtId="0" fontId="2" fillId="0" borderId="0" xfId="3" applyFont="1"/>
    <xf numFmtId="0" fontId="2" fillId="6" borderId="0" xfId="3" applyFont="1" applyFill="1"/>
    <xf numFmtId="0" fontId="15" fillId="0" borderId="0" xfId="0" applyFont="1" applyAlignment="1" applyProtection="1">
      <alignment horizontal="left" vertical="top" wrapText="1"/>
      <protection hidden="1"/>
    </xf>
    <xf numFmtId="0" fontId="15" fillId="0" borderId="0" xfId="0" applyFont="1"/>
    <xf numFmtId="0" fontId="1" fillId="7" borderId="0" xfId="0" applyFont="1" applyFill="1"/>
    <xf numFmtId="0" fontId="35" fillId="0" borderId="6" xfId="0" applyFont="1" applyBorder="1" applyAlignment="1" applyProtection="1">
      <alignment horizontal="left" vertical="top" wrapText="1"/>
      <protection locked="0"/>
    </xf>
    <xf numFmtId="0" fontId="0" fillId="0" borderId="0" xfId="0" applyProtection="1">
      <protection locked="0" hidden="1"/>
    </xf>
    <xf numFmtId="49" fontId="4" fillId="0" borderId="7" xfId="0" applyNumberFormat="1" applyFont="1" applyBorder="1" applyAlignment="1" applyProtection="1">
      <alignment horizontal="left"/>
      <protection locked="0"/>
    </xf>
    <xf numFmtId="0" fontId="4" fillId="0" borderId="7" xfId="0" applyFont="1" applyBorder="1" applyAlignment="1" applyProtection="1">
      <alignment horizontal="left"/>
      <protection locked="0"/>
    </xf>
    <xf numFmtId="0" fontId="14" fillId="0" borderId="0" xfId="0" applyFont="1" applyProtection="1">
      <protection locked="0"/>
    </xf>
    <xf numFmtId="0" fontId="14" fillId="0" borderId="0" xfId="0" applyFont="1" applyProtection="1">
      <protection locked="0" hidden="1"/>
    </xf>
    <xf numFmtId="0" fontId="14" fillId="0" borderId="0" xfId="0" applyFont="1" applyAlignment="1" applyProtection="1">
      <alignment wrapText="1"/>
      <protection locked="0"/>
    </xf>
    <xf numFmtId="0" fontId="34" fillId="0" borderId="0" xfId="0" applyFont="1" applyProtection="1">
      <protection locked="0"/>
    </xf>
    <xf numFmtId="0" fontId="1" fillId="0" borderId="46"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0" fillId="0" borderId="46" xfId="0" applyBorder="1" applyProtection="1">
      <protection locked="0"/>
    </xf>
    <xf numFmtId="0" fontId="0" fillId="0" borderId="3" xfId="0" applyBorder="1" applyProtection="1">
      <protection locked="0"/>
    </xf>
    <xf numFmtId="0" fontId="1" fillId="0" borderId="24" xfId="0" applyFont="1" applyBorder="1" applyAlignment="1" applyProtection="1">
      <alignment horizontal="left" wrapText="1"/>
      <protection locked="0"/>
    </xf>
    <xf numFmtId="0" fontId="1" fillId="0" borderId="23" xfId="0" applyFont="1" applyBorder="1" applyAlignment="1" applyProtection="1">
      <alignment horizontal="left" wrapText="1"/>
      <protection locked="0"/>
    </xf>
    <xf numFmtId="0" fontId="0" fillId="0" borderId="23" xfId="0" applyBorder="1" applyProtection="1">
      <protection locked="0"/>
    </xf>
    <xf numFmtId="0" fontId="1" fillId="0" borderId="47" xfId="0" applyFont="1" applyBorder="1" applyAlignment="1" applyProtection="1">
      <alignment horizontal="left" wrapText="1"/>
      <protection locked="0"/>
    </xf>
    <xf numFmtId="0" fontId="39" fillId="12" borderId="0" xfId="0" applyFont="1" applyFill="1" applyAlignment="1">
      <alignment vertical="center"/>
    </xf>
    <xf numFmtId="0" fontId="4" fillId="0" borderId="1" xfId="0" applyFont="1" applyBorder="1" applyProtection="1">
      <protection locked="0"/>
    </xf>
    <xf numFmtId="3" fontId="17" fillId="0" borderId="1" xfId="0" applyNumberFormat="1" applyFont="1" applyBorder="1" applyAlignment="1" applyProtection="1">
      <alignment horizontal="right" vertical="center" wrapText="1"/>
      <protection locked="0" hidden="1"/>
    </xf>
    <xf numFmtId="0" fontId="2" fillId="3" borderId="2"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vertical="center"/>
    </xf>
    <xf numFmtId="0" fontId="2" fillId="3" borderId="16" xfId="0" applyFont="1" applyFill="1" applyBorder="1" applyAlignment="1">
      <alignment horizontal="center" vertical="center" wrapText="1"/>
    </xf>
    <xf numFmtId="0" fontId="0" fillId="0" borderId="0" xfId="0" applyAlignment="1">
      <alignment vertical="center"/>
    </xf>
    <xf numFmtId="0" fontId="2" fillId="3" borderId="3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0" fillId="3" borderId="0" xfId="0" applyFill="1"/>
    <xf numFmtId="0" fontId="2" fillId="3" borderId="59" xfId="0" applyFont="1" applyFill="1" applyBorder="1" applyAlignment="1">
      <alignment horizontal="center" vertical="center" wrapText="1"/>
    </xf>
    <xf numFmtId="0" fontId="2" fillId="3" borderId="2" xfId="0" applyFont="1" applyFill="1" applyBorder="1" applyAlignment="1">
      <alignment horizontal="center" wrapText="1"/>
    </xf>
    <xf numFmtId="0" fontId="17" fillId="3" borderId="1" xfId="0" applyFont="1" applyFill="1" applyBorder="1" applyAlignment="1">
      <alignment horizontal="left" vertical="center" wrapText="1"/>
    </xf>
    <xf numFmtId="0" fontId="2" fillId="3" borderId="29" xfId="0" applyFont="1" applyFill="1" applyBorder="1" applyAlignment="1">
      <alignment horizontal="center"/>
    </xf>
    <xf numFmtId="0" fontId="17" fillId="3" borderId="19" xfId="0" applyFont="1" applyFill="1" applyBorder="1" applyAlignment="1">
      <alignment horizontal="center"/>
    </xf>
    <xf numFmtId="0" fontId="17" fillId="3" borderId="19" xfId="0" applyFont="1" applyFill="1" applyBorder="1" applyAlignment="1">
      <alignment horizontal="left" vertical="center" wrapText="1"/>
    </xf>
    <xf numFmtId="165" fontId="1" fillId="0" borderId="1" xfId="1" applyNumberFormat="1" applyFont="1" applyFill="1" applyBorder="1" applyAlignment="1" applyProtection="1">
      <alignment horizontal="center"/>
      <protection locked="0"/>
    </xf>
    <xf numFmtId="165" fontId="1" fillId="0" borderId="19" xfId="1" applyNumberFormat="1" applyFont="1" applyFill="1" applyBorder="1" applyAlignment="1" applyProtection="1">
      <alignment horizontal="center"/>
      <protection locked="0"/>
    </xf>
    <xf numFmtId="164" fontId="1" fillId="3" borderId="35" xfId="1" applyNumberFormat="1" applyFont="1" applyFill="1" applyBorder="1" applyProtection="1"/>
    <xf numFmtId="164" fontId="1" fillId="3" borderId="1" xfId="1" applyNumberFormat="1" applyFont="1" applyFill="1" applyBorder="1" applyAlignment="1" applyProtection="1">
      <alignment vertical="center"/>
    </xf>
    <xf numFmtId="164" fontId="1" fillId="3" borderId="1" xfId="1" applyNumberFormat="1" applyFont="1" applyFill="1" applyBorder="1" applyAlignment="1" applyProtection="1">
      <alignment vertical="center"/>
      <protection hidden="1"/>
    </xf>
    <xf numFmtId="164" fontId="1" fillId="0" borderId="1" xfId="1" applyNumberFormat="1" applyFont="1" applyFill="1" applyBorder="1" applyAlignment="1" applyProtection="1">
      <protection locked="0"/>
    </xf>
    <xf numFmtId="0" fontId="1" fillId="3" borderId="20" xfId="0" applyFont="1" applyFill="1" applyBorder="1" applyAlignment="1">
      <alignment vertical="center"/>
    </xf>
    <xf numFmtId="0" fontId="1" fillId="3" borderId="1" xfId="0" applyFont="1" applyFill="1" applyBorder="1" applyAlignment="1">
      <alignment vertical="center"/>
    </xf>
    <xf numFmtId="0" fontId="1" fillId="3" borderId="1" xfId="0" applyFont="1" applyFill="1" applyBorder="1" applyAlignment="1">
      <alignment wrapText="1"/>
    </xf>
    <xf numFmtId="0" fontId="1" fillId="3" borderId="0" xfId="0" applyFont="1" applyFill="1"/>
    <xf numFmtId="164" fontId="1" fillId="2" borderId="1" xfId="1" applyNumberFormat="1" applyFont="1" applyFill="1" applyBorder="1" applyProtection="1"/>
    <xf numFmtId="164" fontId="1" fillId="0" borderId="1" xfId="1" applyNumberFormat="1" applyFont="1" applyBorder="1" applyProtection="1">
      <protection locked="0"/>
    </xf>
    <xf numFmtId="37" fontId="1" fillId="2" borderId="1" xfId="1" applyNumberFormat="1" applyFont="1" applyFill="1" applyBorder="1" applyProtection="1">
      <protection hidden="1"/>
    </xf>
    <xf numFmtId="164" fontId="1" fillId="0" borderId="1" xfId="1" applyNumberFormat="1" applyFont="1" applyBorder="1" applyAlignment="1" applyProtection="1">
      <protection locked="0"/>
    </xf>
    <xf numFmtId="164" fontId="17" fillId="3" borderId="1" xfId="0" applyNumberFormat="1" applyFont="1" applyFill="1" applyBorder="1" applyAlignment="1" applyProtection="1">
      <alignment horizontal="center" wrapText="1"/>
      <protection hidden="1"/>
    </xf>
    <xf numFmtId="0" fontId="4" fillId="2" borderId="0" xfId="0" applyFont="1" applyFill="1" applyAlignment="1" applyProtection="1">
      <alignment horizontal="center" wrapText="1"/>
      <protection hidden="1"/>
    </xf>
    <xf numFmtId="0" fontId="4" fillId="0" borderId="0" xfId="0" applyFont="1" applyProtection="1">
      <protection hidden="1"/>
    </xf>
    <xf numFmtId="0" fontId="1" fillId="3" borderId="0" xfId="0" applyFont="1" applyFill="1" applyAlignment="1" applyProtection="1">
      <alignment wrapText="1"/>
      <protection hidden="1"/>
    </xf>
    <xf numFmtId="0" fontId="1" fillId="0" borderId="0" xfId="0" applyFont="1" applyProtection="1">
      <protection hidden="1"/>
    </xf>
    <xf numFmtId="0" fontId="4" fillId="0" borderId="0" xfId="0" applyFont="1" applyAlignment="1" applyProtection="1">
      <alignment horizontal="left" vertical="top" wrapText="1"/>
      <protection hidden="1"/>
    </xf>
    <xf numFmtId="0" fontId="0" fillId="7" borderId="0" xfId="0" applyFill="1"/>
    <xf numFmtId="2" fontId="4" fillId="0" borderId="1" xfId="0" applyNumberFormat="1" applyFont="1" applyBorder="1"/>
    <xf numFmtId="2" fontId="4" fillId="0" borderId="0" xfId="0" applyNumberFormat="1" applyFont="1"/>
    <xf numFmtId="0" fontId="4" fillId="0" borderId="0" xfId="0" applyFont="1" applyAlignment="1">
      <alignment vertical="top"/>
    </xf>
    <xf numFmtId="0" fontId="11" fillId="0" borderId="0" xfId="0" applyFont="1" applyAlignment="1">
      <alignment vertical="top" wrapText="1"/>
    </xf>
    <xf numFmtId="0" fontId="30" fillId="6" borderId="42" xfId="0" applyFont="1" applyFill="1" applyBorder="1" applyAlignment="1">
      <alignment horizontal="left" vertical="center" wrapText="1"/>
    </xf>
    <xf numFmtId="164" fontId="17" fillId="3" borderId="2" xfId="0" applyNumberFormat="1" applyFont="1" applyFill="1" applyBorder="1" applyAlignment="1" applyProtection="1">
      <alignment horizontal="center" wrapText="1"/>
      <protection hidden="1"/>
    </xf>
    <xf numFmtId="164" fontId="17" fillId="0" borderId="1" xfId="0" applyNumberFormat="1" applyFont="1" applyBorder="1" applyAlignment="1" applyProtection="1">
      <alignment horizontal="center" wrapText="1"/>
      <protection locked="0"/>
    </xf>
    <xf numFmtId="164" fontId="17" fillId="0" borderId="19" xfId="0" applyNumberFormat="1" applyFont="1" applyBorder="1" applyAlignment="1" applyProtection="1">
      <alignment horizontal="center" wrapText="1"/>
      <protection locked="0"/>
    </xf>
    <xf numFmtId="164" fontId="17" fillId="0" borderId="1" xfId="2" applyNumberFormat="1" applyFont="1" applyFill="1" applyBorder="1" applyAlignment="1" applyProtection="1">
      <alignment horizontal="center"/>
      <protection locked="0"/>
    </xf>
    <xf numFmtId="164" fontId="17" fillId="0" borderId="14" xfId="0" applyNumberFormat="1" applyFont="1" applyBorder="1" applyAlignment="1" applyProtection="1">
      <alignment horizontal="center" wrapText="1"/>
      <protection locked="0"/>
    </xf>
    <xf numFmtId="164" fontId="17" fillId="0" borderId="2" xfId="0" applyNumberFormat="1" applyFont="1" applyBorder="1" applyAlignment="1" applyProtection="1">
      <alignment horizontal="center" wrapText="1"/>
      <protection locked="0"/>
    </xf>
    <xf numFmtId="164" fontId="17" fillId="0" borderId="1" xfId="0" applyNumberFormat="1" applyFont="1" applyBorder="1" applyAlignment="1" applyProtection="1">
      <alignment horizontal="left" vertical="center" wrapText="1"/>
      <protection locked="0"/>
    </xf>
    <xf numFmtId="164" fontId="17" fillId="0" borderId="19" xfId="0" applyNumberFormat="1" applyFont="1" applyBorder="1" applyAlignment="1" applyProtection="1">
      <alignment horizontal="left" vertical="center" wrapText="1"/>
      <protection locked="0"/>
    </xf>
    <xf numFmtId="2" fontId="4" fillId="0" borderId="35" xfId="0" applyNumberFormat="1" applyFont="1" applyBorder="1"/>
    <xf numFmtId="2" fontId="4" fillId="0" borderId="12" xfId="0" applyNumberFormat="1" applyFont="1" applyBorder="1"/>
    <xf numFmtId="2" fontId="4" fillId="0" borderId="43" xfId="0" applyNumberFormat="1" applyFont="1" applyBorder="1"/>
    <xf numFmtId="166" fontId="4" fillId="0" borderId="12" xfId="0" applyNumberFormat="1" applyFont="1" applyBorder="1"/>
    <xf numFmtId="4" fontId="4" fillId="0" borderId="43" xfId="0" applyNumberFormat="1" applyFont="1" applyBorder="1"/>
    <xf numFmtId="0" fontId="11" fillId="3" borderId="26" xfId="0" applyFont="1" applyFill="1" applyBorder="1"/>
    <xf numFmtId="0" fontId="11" fillId="3" borderId="67" xfId="0" applyFont="1" applyFill="1" applyBorder="1"/>
    <xf numFmtId="0" fontId="4" fillId="3" borderId="8" xfId="0" applyFont="1" applyFill="1" applyBorder="1"/>
    <xf numFmtId="0" fontId="4" fillId="3" borderId="8" xfId="0" applyFont="1" applyFill="1" applyBorder="1" applyAlignment="1">
      <alignment wrapText="1"/>
    </xf>
    <xf numFmtId="0" fontId="4" fillId="3" borderId="9" xfId="0" applyFont="1" applyFill="1" applyBorder="1"/>
    <xf numFmtId="0" fontId="4" fillId="3" borderId="59" xfId="0" applyFont="1" applyFill="1" applyBorder="1"/>
    <xf numFmtId="0" fontId="4" fillId="3" borderId="60" xfId="0" applyFont="1" applyFill="1" applyBorder="1"/>
    <xf numFmtId="0" fontId="4" fillId="3" borderId="61" xfId="0" applyFont="1" applyFill="1" applyBorder="1"/>
    <xf numFmtId="0" fontId="4" fillId="3" borderId="59" xfId="0" applyFont="1" applyFill="1" applyBorder="1" applyAlignment="1">
      <alignment horizontal="center"/>
    </xf>
    <xf numFmtId="0" fontId="4" fillId="3" borderId="65" xfId="0" applyFont="1" applyFill="1" applyBorder="1" applyAlignment="1">
      <alignment horizontal="center"/>
    </xf>
    <xf numFmtId="0" fontId="4" fillId="3" borderId="63" xfId="0" applyFont="1" applyFill="1" applyBorder="1" applyAlignment="1">
      <alignment horizontal="center"/>
    </xf>
    <xf numFmtId="0" fontId="4" fillId="3" borderId="31" xfId="0" applyFont="1" applyFill="1" applyBorder="1" applyAlignment="1">
      <alignment horizontal="center"/>
    </xf>
    <xf numFmtId="0" fontId="4" fillId="3" borderId="66" xfId="0" applyFont="1" applyFill="1" applyBorder="1" applyAlignment="1">
      <alignment horizontal="center"/>
    </xf>
    <xf numFmtId="0" fontId="4" fillId="3" borderId="62" xfId="0" applyFont="1" applyFill="1" applyBorder="1"/>
    <xf numFmtId="167" fontId="4" fillId="0" borderId="64" xfId="2" applyNumberFormat="1" applyFont="1" applyBorder="1"/>
    <xf numFmtId="164" fontId="1" fillId="0" borderId="1" xfId="1" applyNumberFormat="1" applyFill="1" applyBorder="1" applyProtection="1">
      <protection locked="0"/>
    </xf>
    <xf numFmtId="167" fontId="4" fillId="0" borderId="12" xfId="0" applyNumberFormat="1" applyFont="1" applyBorder="1"/>
    <xf numFmtId="0" fontId="1" fillId="3" borderId="0" xfId="0" applyFont="1" applyFill="1" applyAlignment="1" applyProtection="1">
      <alignment vertical="top" wrapText="1"/>
      <protection locked="0" hidden="1"/>
    </xf>
    <xf numFmtId="0" fontId="1" fillId="0" borderId="0" xfId="0" applyFont="1" applyAlignment="1" applyProtection="1">
      <alignment horizontal="left" vertical="top" wrapText="1"/>
      <protection locked="0" hidden="1"/>
    </xf>
    <xf numFmtId="0" fontId="4" fillId="3" borderId="65" xfId="0" applyFont="1" applyFill="1" applyBorder="1"/>
    <xf numFmtId="167" fontId="4" fillId="0" borderId="69" xfId="0" applyNumberFormat="1" applyFont="1" applyBorder="1"/>
    <xf numFmtId="0" fontId="4" fillId="3" borderId="66" xfId="0" applyFont="1" applyFill="1" applyBorder="1"/>
    <xf numFmtId="167" fontId="4" fillId="0" borderId="43" xfId="2" applyNumberFormat="1" applyFont="1" applyBorder="1"/>
    <xf numFmtId="37" fontId="1" fillId="2" borderId="12" xfId="1" applyNumberFormat="1" applyFont="1" applyFill="1" applyBorder="1" applyProtection="1">
      <protection hidden="1"/>
    </xf>
    <xf numFmtId="0" fontId="2" fillId="2" borderId="10" xfId="0" applyFont="1" applyFill="1" applyBorder="1" applyAlignment="1">
      <alignment horizontal="center" vertical="center" wrapText="1"/>
    </xf>
    <xf numFmtId="164" fontId="1" fillId="3" borderId="12" xfId="1" applyNumberFormat="1" applyFont="1" applyFill="1" applyBorder="1" applyAlignment="1" applyProtection="1">
      <protection locked="0"/>
    </xf>
    <xf numFmtId="0" fontId="2" fillId="3" borderId="21" xfId="0" applyFont="1" applyFill="1" applyBorder="1" applyAlignment="1">
      <alignment horizontal="center" vertical="center" wrapText="1"/>
    </xf>
    <xf numFmtId="0" fontId="31" fillId="8" borderId="35" xfId="0" applyFont="1" applyFill="1" applyBorder="1" applyAlignment="1">
      <alignment horizontal="left" vertical="center" wrapText="1"/>
    </xf>
    <xf numFmtId="0" fontId="22" fillId="5" borderId="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11" fillId="0" borderId="4" xfId="0" applyFont="1" applyBorder="1" applyAlignment="1">
      <alignment horizontal="left" vertical="center" wrapText="1"/>
    </xf>
    <xf numFmtId="0" fontId="0" fillId="0" borderId="4" xfId="0" applyBorder="1" applyAlignment="1">
      <alignment vertical="center" wrapText="1"/>
    </xf>
    <xf numFmtId="3" fontId="17" fillId="3" borderId="2" xfId="0" applyNumberFormat="1"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7" fillId="0" borderId="2" xfId="0" applyFont="1" applyBorder="1" applyAlignment="1">
      <alignment horizontal="left" vertical="center" wrapText="1"/>
    </xf>
    <xf numFmtId="0" fontId="1" fillId="0" borderId="13" xfId="0" applyFont="1" applyBorder="1" applyAlignment="1">
      <alignment horizontal="left" vertical="center" wrapText="1"/>
    </xf>
    <xf numFmtId="0" fontId="1" fillId="0" borderId="10" xfId="0" applyFont="1" applyBorder="1" applyAlignment="1">
      <alignment horizontal="left" vertical="center" wrapText="1"/>
    </xf>
    <xf numFmtId="0" fontId="19" fillId="3" borderId="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0" xfId="0" applyFont="1" applyFill="1" applyBorder="1" applyAlignment="1">
      <alignment horizontal="left" vertical="center" wrapText="1"/>
    </xf>
    <xf numFmtId="3" fontId="17" fillId="3" borderId="19" xfId="0" applyNumberFormat="1" applyFont="1" applyFill="1" applyBorder="1" applyAlignment="1">
      <alignment horizontal="center" vertical="center" wrapText="1"/>
    </xf>
    <xf numFmtId="0" fontId="0" fillId="3" borderId="22"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left" vertical="center" wrapText="1"/>
    </xf>
    <xf numFmtId="0" fontId="0" fillId="3" borderId="10" xfId="0" applyFill="1" applyBorder="1" applyAlignment="1">
      <alignment horizontal="left" vertical="center" wrapText="1"/>
    </xf>
    <xf numFmtId="3" fontId="1" fillId="3" borderId="19" xfId="0" applyNumberFormat="1" applyFont="1" applyFill="1" applyBorder="1" applyAlignment="1">
      <alignment horizontal="center" vertical="center" wrapText="1"/>
    </xf>
    <xf numFmtId="0" fontId="11" fillId="0" borderId="0" xfId="0" applyFont="1" applyAlignment="1">
      <alignment horizontal="center"/>
    </xf>
    <xf numFmtId="0" fontId="4" fillId="2" borderId="14" xfId="0" applyFont="1" applyFill="1" applyBorder="1" applyAlignment="1">
      <alignment horizontal="lef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 fillId="0" borderId="0" xfId="0" applyFont="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7" fillId="0" borderId="1" xfId="0" applyFont="1" applyBorder="1" applyAlignment="1">
      <alignment horizontal="left" vertical="center" wrapText="1"/>
    </xf>
    <xf numFmtId="0" fontId="19" fillId="3" borderId="2" xfId="0" applyFont="1" applyFill="1" applyBorder="1" applyAlignment="1">
      <alignment horizontal="left" wrapText="1"/>
    </xf>
    <xf numFmtId="0" fontId="1" fillId="3" borderId="13" xfId="0" applyFont="1" applyFill="1" applyBorder="1" applyAlignment="1">
      <alignment horizontal="left" wrapText="1"/>
    </xf>
    <xf numFmtId="0" fontId="1" fillId="3" borderId="10" xfId="0" applyFont="1" applyFill="1" applyBorder="1" applyAlignment="1">
      <alignment horizontal="left" wrapText="1"/>
    </xf>
    <xf numFmtId="0" fontId="11" fillId="2" borderId="19" xfId="0" applyFont="1" applyFill="1"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11" fillId="2" borderId="19"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11" fillId="2" borderId="14" xfId="0" applyFont="1" applyFill="1" applyBorder="1" applyAlignment="1" applyProtection="1">
      <alignment horizontal="center" wrapText="1"/>
      <protection hidden="1"/>
    </xf>
    <xf numFmtId="0" fontId="11" fillId="2" borderId="4" xfId="0" applyFont="1" applyFill="1" applyBorder="1" applyAlignment="1" applyProtection="1">
      <alignment horizontal="center" wrapText="1"/>
      <protection hidden="1"/>
    </xf>
    <xf numFmtId="0" fontId="11" fillId="2" borderId="5" xfId="0" applyFont="1" applyFill="1" applyBorder="1" applyAlignment="1" applyProtection="1">
      <alignment horizontal="center" wrapText="1"/>
      <protection hidden="1"/>
    </xf>
    <xf numFmtId="0" fontId="11" fillId="2" borderId="7" xfId="0" applyFont="1" applyFill="1" applyBorder="1" applyAlignment="1">
      <alignment horizontal="center" wrapText="1"/>
    </xf>
    <xf numFmtId="0" fontId="11" fillId="2" borderId="0" xfId="0" applyFont="1" applyFill="1" applyAlignment="1">
      <alignment horizontal="center" wrapText="1"/>
    </xf>
    <xf numFmtId="0" fontId="11" fillId="2" borderId="6" xfId="0" applyFont="1" applyFill="1" applyBorder="1" applyAlignment="1">
      <alignment horizontal="center" wrapText="1"/>
    </xf>
    <xf numFmtId="0" fontId="0" fillId="0" borderId="7" xfId="0" applyBorder="1"/>
    <xf numFmtId="0" fontId="0" fillId="0" borderId="0" xfId="0"/>
    <xf numFmtId="0" fontId="0" fillId="0" borderId="6" xfId="0" applyBorder="1"/>
    <xf numFmtId="0" fontId="1" fillId="3" borderId="16" xfId="0" applyFont="1" applyFill="1" applyBorder="1" applyAlignment="1">
      <alignment wrapText="1"/>
    </xf>
    <xf numFmtId="0" fontId="1" fillId="3" borderId="17" xfId="0" applyFont="1" applyFill="1" applyBorder="1" applyAlignment="1">
      <alignment wrapText="1"/>
    </xf>
    <xf numFmtId="0" fontId="1" fillId="3" borderId="18" xfId="0" applyFont="1" applyFill="1" applyBorder="1" applyAlignment="1">
      <alignment wrapText="1"/>
    </xf>
    <xf numFmtId="0" fontId="1" fillId="3" borderId="7"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6" xfId="0" applyFont="1" applyFill="1" applyBorder="1" applyAlignment="1" applyProtection="1">
      <alignment vertical="top" wrapText="1"/>
      <protection locked="0"/>
    </xf>
    <xf numFmtId="0" fontId="1" fillId="0" borderId="7"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7" xfId="0" applyBorder="1" applyProtection="1">
      <protection locked="0"/>
    </xf>
    <xf numFmtId="0" fontId="0" fillId="0" borderId="0" xfId="0" applyProtection="1">
      <protection locked="0"/>
    </xf>
    <xf numFmtId="0" fontId="0" fillId="0" borderId="6" xfId="0" applyBorder="1" applyProtection="1">
      <protection locked="0"/>
    </xf>
    <xf numFmtId="0" fontId="13" fillId="0" borderId="7" xfId="0" applyFont="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38" fillId="12" borderId="0" xfId="0" applyFont="1" applyFill="1" applyAlignment="1">
      <alignment horizontal="left"/>
    </xf>
    <xf numFmtId="0" fontId="13" fillId="0" borderId="58" xfId="0" applyFont="1" applyBorder="1" applyAlignment="1" applyProtection="1">
      <alignment horizontal="left" vertical="top" wrapText="1"/>
      <protection locked="0"/>
    </xf>
    <xf numFmtId="0" fontId="0" fillId="0" borderId="53" xfId="0" applyBorder="1" applyAlignment="1" applyProtection="1">
      <alignment horizontal="left" vertical="top" wrapText="1"/>
      <protection locked="0"/>
    </xf>
    <xf numFmtId="0" fontId="13" fillId="0" borderId="52" xfId="0" applyFont="1"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13" fillId="0" borderId="53" xfId="0" applyFont="1" applyBorder="1" applyAlignment="1" applyProtection="1">
      <alignment horizontal="left" vertical="top" wrapText="1"/>
      <protection locked="0"/>
    </xf>
    <xf numFmtId="0" fontId="13" fillId="0" borderId="56" xfId="0" applyFont="1" applyBorder="1" applyAlignment="1" applyProtection="1">
      <alignment horizontal="left" vertical="top" wrapText="1"/>
      <protection locked="0"/>
    </xf>
    <xf numFmtId="0" fontId="2" fillId="6" borderId="26" xfId="0" applyFont="1" applyFill="1" applyBorder="1" applyAlignment="1">
      <alignment horizontal="center" vertical="center" wrapText="1"/>
    </xf>
    <xf numFmtId="0" fontId="1" fillId="0" borderId="27" xfId="0" applyFont="1" applyBorder="1" applyAlignment="1">
      <alignment vertical="center" wrapText="1"/>
    </xf>
    <xf numFmtId="0" fontId="1" fillId="0" borderId="28" xfId="0" applyFont="1" applyBorder="1" applyAlignment="1">
      <alignment vertical="center" wrapText="1"/>
    </xf>
    <xf numFmtId="0" fontId="2" fillId="3" borderId="2" xfId="0" applyFont="1" applyFill="1" applyBorder="1" applyAlignment="1">
      <alignment wrapText="1"/>
    </xf>
    <xf numFmtId="0" fontId="1" fillId="0" borderId="10" xfId="0" applyFont="1" applyBorder="1" applyAlignment="1">
      <alignment wrapText="1"/>
    </xf>
    <xf numFmtId="0" fontId="1" fillId="3" borderId="2" xfId="0" applyFont="1" applyFill="1" applyBorder="1" applyAlignment="1">
      <alignment wrapText="1"/>
    </xf>
    <xf numFmtId="0" fontId="1" fillId="3" borderId="14" xfId="0" applyFont="1" applyFill="1" applyBorder="1" applyAlignment="1">
      <alignment wrapText="1"/>
    </xf>
    <xf numFmtId="0" fontId="1" fillId="0" borderId="5" xfId="0" applyFont="1" applyBorder="1" applyAlignment="1">
      <alignment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8" xfId="0" applyFont="1" applyBorder="1" applyAlignment="1">
      <alignment wrapText="1"/>
    </xf>
    <xf numFmtId="0" fontId="2" fillId="6" borderId="46" xfId="0" applyFont="1" applyFill="1" applyBorder="1" applyAlignment="1">
      <alignment horizontal="center" vertical="center"/>
    </xf>
    <xf numFmtId="0" fontId="2" fillId="6" borderId="3" xfId="0" applyFont="1" applyFill="1" applyBorder="1" applyAlignment="1">
      <alignment horizontal="center" vertical="center"/>
    </xf>
    <xf numFmtId="0" fontId="1" fillId="6" borderId="3" xfId="0" applyFont="1" applyFill="1" applyBorder="1" applyAlignment="1">
      <alignment vertical="center"/>
    </xf>
    <xf numFmtId="0" fontId="1" fillId="6" borderId="47" xfId="0" applyFont="1" applyFill="1" applyBorder="1" applyAlignment="1">
      <alignment vertical="center"/>
    </xf>
    <xf numFmtId="0" fontId="0" fillId="0" borderId="48" xfId="0" applyBorder="1" applyAlignment="1">
      <alignment horizontal="left"/>
    </xf>
    <xf numFmtId="0" fontId="0" fillId="0" borderId="17" xfId="0" applyBorder="1" applyAlignment="1">
      <alignment horizontal="left"/>
    </xf>
    <xf numFmtId="0" fontId="0" fillId="0" borderId="16" xfId="0" applyBorder="1" applyAlignment="1">
      <alignment horizontal="left"/>
    </xf>
    <xf numFmtId="0" fontId="2" fillId="2" borderId="16" xfId="0" applyFont="1" applyFill="1" applyBorder="1" applyAlignment="1">
      <alignment horizontal="center" vertical="center" wrapText="1"/>
    </xf>
    <xf numFmtId="0" fontId="1" fillId="0" borderId="25" xfId="0" applyFont="1" applyBorder="1" applyAlignment="1">
      <alignment horizontal="center" vertical="center" wrapText="1"/>
    </xf>
    <xf numFmtId="0" fontId="2" fillId="3" borderId="2"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164" fontId="6" fillId="3" borderId="2" xfId="0" applyNumberFormat="1" applyFont="1" applyFill="1" applyBorder="1" applyAlignment="1" applyProtection="1">
      <alignment wrapText="1"/>
      <protection hidden="1"/>
    </xf>
    <xf numFmtId="164" fontId="1" fillId="3" borderId="21" xfId="0" applyNumberFormat="1" applyFont="1" applyFill="1" applyBorder="1" applyAlignment="1" applyProtection="1">
      <alignment wrapText="1"/>
      <protection hidden="1"/>
    </xf>
    <xf numFmtId="164" fontId="2" fillId="2" borderId="14" xfId="1" applyNumberFormat="1" applyFont="1" applyFill="1" applyBorder="1" applyAlignment="1" applyProtection="1">
      <alignment wrapText="1"/>
      <protection hidden="1"/>
    </xf>
    <xf numFmtId="0" fontId="1" fillId="0" borderId="30" xfId="0" applyFont="1" applyBorder="1" applyAlignment="1" applyProtection="1">
      <alignment wrapText="1"/>
      <protection hidden="1"/>
    </xf>
    <xf numFmtId="0" fontId="2" fillId="6" borderId="27" xfId="0" applyFont="1" applyFill="1" applyBorder="1" applyAlignment="1">
      <alignment horizontal="center" vertical="center" wrapText="1"/>
    </xf>
    <xf numFmtId="0" fontId="1" fillId="6" borderId="60" xfId="0" applyFont="1" applyFill="1" applyBorder="1" applyAlignment="1">
      <alignment vertical="center" wrapText="1"/>
    </xf>
    <xf numFmtId="0" fontId="1" fillId="6" borderId="61" xfId="0" applyFont="1" applyFill="1" applyBorder="1" applyAlignment="1">
      <alignment vertical="center" wrapText="1"/>
    </xf>
    <xf numFmtId="0" fontId="42" fillId="0" borderId="20" xfId="0" applyFont="1" applyBorder="1" applyAlignment="1" applyProtection="1">
      <alignment vertical="top"/>
      <protection locked="0"/>
    </xf>
    <xf numFmtId="0" fontId="42" fillId="0" borderId="0" xfId="0" applyFont="1" applyAlignment="1" applyProtection="1">
      <alignment vertical="top"/>
      <protection locked="0"/>
    </xf>
    <xf numFmtId="0" fontId="42" fillId="0" borderId="45" xfId="0" applyFont="1" applyBorder="1" applyAlignment="1" applyProtection="1">
      <alignment vertical="top"/>
      <protection locked="0"/>
    </xf>
    <xf numFmtId="0" fontId="42" fillId="0" borderId="46" xfId="0" applyFont="1" applyBorder="1" applyAlignment="1" applyProtection="1">
      <alignment vertical="top"/>
      <protection locked="0"/>
    </xf>
    <xf numFmtId="0" fontId="42" fillId="0" borderId="3" xfId="0" applyFont="1" applyBorder="1" applyAlignment="1" applyProtection="1">
      <alignment vertical="top"/>
      <protection locked="0"/>
    </xf>
    <xf numFmtId="0" fontId="42" fillId="0" borderId="47" xfId="0" applyFont="1" applyBorder="1" applyAlignment="1" applyProtection="1">
      <alignment vertical="top"/>
      <protection locked="0"/>
    </xf>
    <xf numFmtId="0" fontId="11" fillId="3" borderId="36" xfId="0" applyFont="1" applyFill="1" applyBorder="1" applyAlignment="1">
      <alignment vertical="center"/>
    </xf>
    <xf numFmtId="0" fontId="11" fillId="3" borderId="49" xfId="0" applyFont="1" applyFill="1" applyBorder="1" applyAlignment="1">
      <alignment vertical="center"/>
    </xf>
    <xf numFmtId="0" fontId="23" fillId="3" borderId="68" xfId="0" applyFont="1" applyFill="1" applyBorder="1" applyAlignment="1">
      <alignment horizontal="left" vertical="top" wrapText="1"/>
    </xf>
    <xf numFmtId="0" fontId="23" fillId="3" borderId="65" xfId="0" applyFont="1" applyFill="1" applyBorder="1" applyAlignment="1">
      <alignment horizontal="left" vertical="top" wrapText="1"/>
    </xf>
    <xf numFmtId="0" fontId="23" fillId="3" borderId="63" xfId="0" applyFont="1" applyFill="1" applyBorder="1" applyAlignment="1">
      <alignment horizontal="left" vertical="top" wrapText="1"/>
    </xf>
    <xf numFmtId="0" fontId="27" fillId="0" borderId="0" xfId="0" applyFont="1" applyAlignment="1">
      <alignment wrapText="1"/>
    </xf>
    <xf numFmtId="0" fontId="30" fillId="0" borderId="0" xfId="0" applyFont="1" applyAlignment="1">
      <alignment wrapText="1"/>
    </xf>
    <xf numFmtId="0" fontId="28" fillId="6" borderId="19" xfId="0" applyFont="1" applyFill="1" applyBorder="1" applyAlignment="1">
      <alignment horizontal="center" vertical="center" wrapText="1"/>
    </xf>
    <xf numFmtId="0" fontId="30" fillId="0" borderId="50" xfId="0" applyFont="1" applyBorder="1" applyAlignment="1">
      <alignment horizontal="center" vertical="center" wrapText="1"/>
    </xf>
    <xf numFmtId="0" fontId="1" fillId="0" borderId="1" xfId="0" applyFont="1" applyBorder="1" applyAlignment="1">
      <alignment horizontal="left" wrapText="1"/>
    </xf>
    <xf numFmtId="0" fontId="1" fillId="0" borderId="35" xfId="0" applyFont="1" applyBorder="1" applyAlignment="1">
      <alignment horizontal="left" wrapText="1"/>
    </xf>
    <xf numFmtId="0" fontId="15" fillId="0" borderId="2" xfId="0" applyFont="1" applyBorder="1" applyAlignment="1">
      <alignment horizontal="left" vertical="center" wrapText="1"/>
    </xf>
    <xf numFmtId="0" fontId="1" fillId="0" borderId="13" xfId="0" applyFont="1" applyBorder="1" applyAlignment="1">
      <alignment vertical="center" wrapText="1"/>
    </xf>
    <xf numFmtId="0" fontId="1" fillId="0" borderId="21" xfId="0" applyFont="1" applyBorder="1" applyAlignment="1">
      <alignment vertical="center" wrapText="1"/>
    </xf>
    <xf numFmtId="0" fontId="15" fillId="0" borderId="14" xfId="0" applyFont="1" applyBorder="1" applyAlignment="1">
      <alignment horizontal="left" vertical="center" wrapText="1"/>
    </xf>
    <xf numFmtId="0" fontId="15" fillId="0" borderId="4" xfId="0" applyFont="1" applyBorder="1" applyAlignment="1">
      <alignment horizontal="left" vertical="center" wrapText="1"/>
    </xf>
    <xf numFmtId="0" fontId="15" fillId="0" borderId="4" xfId="0" applyFont="1" applyBorder="1" applyAlignment="1">
      <alignment vertical="center" wrapText="1"/>
    </xf>
    <xf numFmtId="0" fontId="15" fillId="0" borderId="30" xfId="0" applyFont="1" applyBorder="1" applyAlignment="1">
      <alignment vertical="center" wrapText="1"/>
    </xf>
    <xf numFmtId="0" fontId="15" fillId="0" borderId="13" xfId="0" applyFont="1" applyBorder="1" applyAlignment="1">
      <alignment horizontal="left" vertical="center" wrapText="1"/>
    </xf>
    <xf numFmtId="0" fontId="15" fillId="0" borderId="13" xfId="0" applyFont="1" applyBorder="1" applyAlignment="1">
      <alignment vertical="center" wrapText="1"/>
    </xf>
    <xf numFmtId="0" fontId="15" fillId="0" borderId="21" xfId="0" applyFont="1" applyBorder="1" applyAlignment="1">
      <alignment vertical="center"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25" xfId="0" applyFont="1" applyBorder="1" applyAlignment="1">
      <alignment horizontal="left" wrapText="1"/>
    </xf>
    <xf numFmtId="0" fontId="15" fillId="0" borderId="2" xfId="0" applyFont="1" applyBorder="1" applyAlignment="1">
      <alignment horizontal="left" wrapText="1"/>
    </xf>
    <xf numFmtId="0" fontId="15" fillId="0" borderId="13" xfId="0" applyFont="1" applyBorder="1" applyAlignment="1">
      <alignment horizontal="left" wrapText="1"/>
    </xf>
    <xf numFmtId="0" fontId="15" fillId="0" borderId="13" xfId="0" applyFont="1" applyBorder="1" applyAlignment="1">
      <alignment wrapText="1"/>
    </xf>
    <xf numFmtId="0" fontId="15" fillId="0" borderId="21" xfId="0" applyFont="1" applyBorder="1" applyAlignment="1">
      <alignment wrapText="1"/>
    </xf>
    <xf numFmtId="0" fontId="1" fillId="0" borderId="17" xfId="0" applyFont="1" applyBorder="1" applyAlignment="1">
      <alignment wrapText="1"/>
    </xf>
    <xf numFmtId="0" fontId="1" fillId="0" borderId="25" xfId="0" applyFont="1" applyBorder="1" applyAlignment="1">
      <alignment wrapText="1"/>
    </xf>
    <xf numFmtId="0" fontId="1" fillId="0" borderId="2" xfId="0" applyFont="1" applyBorder="1" applyAlignment="1">
      <alignment horizontal="left" wrapText="1"/>
    </xf>
    <xf numFmtId="0" fontId="1" fillId="0" borderId="13" xfId="0" applyFont="1" applyBorder="1" applyAlignment="1">
      <alignment horizontal="left" wrapText="1"/>
    </xf>
    <xf numFmtId="0" fontId="1" fillId="0" borderId="13" xfId="0" applyFont="1" applyBorder="1" applyAlignment="1">
      <alignment wrapText="1"/>
    </xf>
    <xf numFmtId="0" fontId="1" fillId="0" borderId="21" xfId="0" applyFont="1" applyBorder="1" applyAlignment="1">
      <alignment wrapText="1"/>
    </xf>
    <xf numFmtId="0" fontId="2" fillId="3" borderId="26"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7" xfId="0" applyFont="1" applyFill="1" applyBorder="1" applyAlignment="1">
      <alignment vertical="center" wrapText="1"/>
    </xf>
    <xf numFmtId="0" fontId="2" fillId="3" borderId="28" xfId="0" applyFont="1" applyFill="1" applyBorder="1" applyAlignment="1">
      <alignment vertical="center" wrapText="1"/>
    </xf>
    <xf numFmtId="0" fontId="15" fillId="0" borderId="21"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left" wrapText="1"/>
    </xf>
    <xf numFmtId="0" fontId="1" fillId="0" borderId="43" xfId="0" applyFont="1" applyBorder="1" applyAlignment="1">
      <alignment horizontal="left" wrapText="1"/>
    </xf>
    <xf numFmtId="0" fontId="0" fillId="3" borderId="27" xfId="0" applyFill="1" applyBorder="1" applyAlignment="1">
      <alignment vertical="center" wrapText="1"/>
    </xf>
    <xf numFmtId="0" fontId="0" fillId="3" borderId="28" xfId="0" applyFill="1" applyBorder="1" applyAlignment="1">
      <alignment vertical="center" wrapText="1"/>
    </xf>
    <xf numFmtId="0" fontId="15" fillId="0" borderId="14" xfId="0" applyFont="1" applyBorder="1" applyAlignment="1">
      <alignment horizontal="left" wrapText="1"/>
    </xf>
    <xf numFmtId="0" fontId="15" fillId="0" borderId="4" xfId="0" applyFont="1" applyBorder="1" applyAlignment="1">
      <alignment horizontal="left" wrapText="1"/>
    </xf>
    <xf numFmtId="0" fontId="15" fillId="0" borderId="4" xfId="0" applyFont="1" applyBorder="1" applyAlignment="1">
      <alignment wrapText="1"/>
    </xf>
    <xf numFmtId="0" fontId="15" fillId="0" borderId="30" xfId="0" applyFont="1" applyBorder="1" applyAlignment="1">
      <alignment wrapText="1"/>
    </xf>
    <xf numFmtId="0" fontId="1" fillId="0" borderId="21" xfId="0" applyFont="1" applyBorder="1" applyAlignment="1">
      <alignment horizontal="left" wrapText="1"/>
    </xf>
    <xf numFmtId="0" fontId="1" fillId="0" borderId="14" xfId="0" applyFont="1" applyBorder="1" applyAlignment="1">
      <alignment horizontal="left" wrapText="1"/>
    </xf>
    <xf numFmtId="0" fontId="1" fillId="0" borderId="4" xfId="0" applyFont="1" applyBorder="1" applyAlignment="1">
      <alignment horizontal="left" wrapText="1"/>
    </xf>
    <xf numFmtId="0" fontId="1" fillId="0" borderId="4" xfId="0" applyFont="1" applyBorder="1" applyAlignment="1">
      <alignment wrapText="1"/>
    </xf>
    <xf numFmtId="0" fontId="1" fillId="0" borderId="30" xfId="0" applyFont="1" applyBorder="1" applyAlignment="1">
      <alignment wrapText="1"/>
    </xf>
  </cellXfs>
  <cellStyles count="5">
    <cellStyle name="Comma" xfId="1" builtinId="3"/>
    <cellStyle name="Hyperlink" xfId="4" builtinId="8"/>
    <cellStyle name="Normal" xfId="0" builtinId="0"/>
    <cellStyle name="Normal 2" xfId="3" xr:uid="{00000000-0005-0000-0000-000003000000}"/>
    <cellStyle name="Percent" xfId="2" builtinId="5"/>
  </cellStyles>
  <dxfs count="46">
    <dxf>
      <font>
        <b/>
        <i val="0"/>
        <color rgb="FFFF0000"/>
      </font>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theme="4" tint="0.79998168889431442"/>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family val="2"/>
        <scheme val="none"/>
      </font>
    </dxf>
    <dxf>
      <numFmt numFmtId="0" formatCode="Genera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4" tint="0.59996337778862885"/>
        </patternFill>
      </fill>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strike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protection locked="1" hidden="1"/>
    </dxf>
    <dxf>
      <font>
        <strike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solid">
          <fgColor indexed="64"/>
          <bgColor theme="4" tint="0.5999938962981048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0"/>
        <color theme="0"/>
        <name val="Arial"/>
        <family val="2"/>
        <scheme val="none"/>
      </font>
      <fill>
        <patternFill patternType="solid">
          <fgColor indexed="64"/>
          <bgColor theme="4"/>
        </patternFill>
      </fill>
    </dxf>
    <dxf>
      <font>
        <b/>
        <i val="0"/>
        <strike val="0"/>
        <condense val="0"/>
        <extend val="0"/>
        <outline val="0"/>
        <shadow val="0"/>
        <u val="none"/>
        <vertAlign val="baseline"/>
        <sz val="10"/>
        <color auto="1"/>
        <name val="Arial"/>
        <family val="2"/>
        <scheme val="none"/>
      </font>
      <fill>
        <patternFill patternType="solid">
          <fgColor indexed="64"/>
          <bgColor theme="4" tint="0.59996337778862885"/>
        </patternFill>
      </fill>
    </dxf>
    <dxf>
      <font>
        <b/>
        <i val="0"/>
        <strike val="0"/>
        <condense val="0"/>
        <extend val="0"/>
        <outline val="0"/>
        <shadow val="0"/>
        <u val="none"/>
        <vertAlign val="baseline"/>
        <sz val="10"/>
        <color auto="1"/>
        <name val="Arial"/>
        <family val="2"/>
        <scheme val="none"/>
      </font>
      <fill>
        <patternFill patternType="solid">
          <fgColor indexed="64"/>
          <bgColor theme="4" tint="0.59996337778862885"/>
        </patternFill>
      </fill>
    </dxf>
    <dxf>
      <font>
        <b/>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i val="0"/>
        <strike val="0"/>
        <condense val="0"/>
        <extend val="0"/>
        <outline val="0"/>
        <shadow val="0"/>
        <u val="none"/>
        <vertAlign val="baseline"/>
        <sz val="10"/>
        <color auto="1"/>
        <name val="Arial"/>
        <family val="2"/>
        <scheme val="none"/>
      </font>
      <fill>
        <patternFill patternType="solid">
          <fgColor indexed="64"/>
          <bgColor theme="4" tint="0.59996337778862885"/>
        </patternFill>
      </fill>
    </dxf>
    <dxf>
      <font>
        <b/>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i val="0"/>
        <strike val="0"/>
        <condense val="0"/>
        <extend val="0"/>
        <outline val="0"/>
        <shadow val="0"/>
        <u val="none"/>
        <vertAlign val="baseline"/>
        <sz val="10"/>
        <color auto="1"/>
        <name val="Arial"/>
        <family val="2"/>
        <scheme val="none"/>
      </font>
      <fill>
        <patternFill patternType="solid">
          <fgColor indexed="64"/>
          <bgColor theme="4" tint="0.59996337778862885"/>
        </patternFill>
      </fill>
    </dxf>
    <dxf>
      <font>
        <b/>
        <i val="0"/>
        <strike val="0"/>
        <condense val="0"/>
        <extend val="0"/>
        <outline val="0"/>
        <shadow val="0"/>
        <u val="none"/>
        <vertAlign val="baseline"/>
        <sz val="10"/>
        <color auto="1"/>
        <name val="Arial"/>
        <family val="2"/>
        <scheme val="none"/>
      </font>
      <fill>
        <patternFill patternType="solid">
          <fgColor indexed="64"/>
          <bgColor theme="4" tint="0.59996337778862885"/>
        </patternFill>
      </fill>
    </dxf>
    <dxf>
      <font>
        <b/>
        <i val="0"/>
        <strike val="0"/>
        <condense val="0"/>
        <extend val="0"/>
        <outline val="0"/>
        <shadow val="0"/>
        <u val="none"/>
        <vertAlign val="baseline"/>
        <sz val="10"/>
        <color auto="1"/>
        <name val="Arial"/>
        <family val="2"/>
        <scheme val="none"/>
      </font>
      <fill>
        <patternFill patternType="solid">
          <fgColor indexed="64"/>
          <bgColor theme="4" tint="0.59996337778862885"/>
        </patternFill>
      </fill>
    </dxf>
  </dxfs>
  <tableStyles count="1" defaultTableStyle="TableStyleMedium9" defaultPivotStyle="PivotStyleLight16">
    <tableStyle name="Invisible" pivot="0" table="0" count="0" xr9:uid="{7273169B-0D53-4F5F-8872-0A426073D80B}"/>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5" dropStyle="combo" dx="16" fmlaLink="$L$12" fmlaRange="Code!$G$1:$G$8" sel="1" val="0"/>
</file>

<file path=xl/ctrlProps/ctrlProp10.xml><?xml version="1.0" encoding="utf-8"?>
<formControlPr xmlns="http://schemas.microsoft.com/office/spreadsheetml/2009/9/main" objectType="CheckBox" fmlaLink="$K$2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K$20"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K$24" lockText="1" noThreeD="1"/>
</file>

<file path=xl/ctrlProps/ctrlProp13.xml><?xml version="1.0" encoding="utf-8"?>
<formControlPr xmlns="http://schemas.microsoft.com/office/spreadsheetml/2009/9/main" objectType="CheckBox" fmlaLink="$K$25" lockText="1" noThreeD="1"/>
</file>

<file path=xl/ctrlProps/ctrlProp14.xml><?xml version="1.0" encoding="utf-8"?>
<formControlPr xmlns="http://schemas.microsoft.com/office/spreadsheetml/2009/9/main" objectType="CheckBox" fmlaLink="$K$26" lockText="1" noThreeD="1"/>
</file>

<file path=xl/ctrlProps/ctrlProp15.xml><?xml version="1.0" encoding="utf-8"?>
<formControlPr xmlns="http://schemas.microsoft.com/office/spreadsheetml/2009/9/main" objectType="CheckBox" fmlaLink="$K$27" lockText="1" noThreeD="1"/>
</file>

<file path=xl/ctrlProps/ctrlProp16.xml><?xml version="1.0" encoding="utf-8"?>
<formControlPr xmlns="http://schemas.microsoft.com/office/spreadsheetml/2009/9/main" objectType="CheckBox" fmlaLink="$K$28" lockText="1" noThreeD="1"/>
</file>

<file path=xl/ctrlProps/ctrlProp17.xml><?xml version="1.0" encoding="utf-8"?>
<formControlPr xmlns="http://schemas.microsoft.com/office/spreadsheetml/2009/9/main" objectType="CheckBox" fmlaLink="$K$29" lockText="1" noThreeD="1"/>
</file>

<file path=xl/ctrlProps/ctrlProp18.xml><?xml version="1.0" encoding="utf-8"?>
<formControlPr xmlns="http://schemas.microsoft.com/office/spreadsheetml/2009/9/main" objectType="CheckBox" fmlaLink="$K$30" lockText="1" noThreeD="1"/>
</file>

<file path=xl/ctrlProps/ctrlProp19.xml><?xml version="1.0" encoding="utf-8"?>
<formControlPr xmlns="http://schemas.microsoft.com/office/spreadsheetml/2009/9/main" objectType="CheckBox" fmlaLink="$K$31" lockText="1" noThreeD="1"/>
</file>

<file path=xl/ctrlProps/ctrlProp2.xml><?xml version="1.0" encoding="utf-8"?>
<formControlPr xmlns="http://schemas.microsoft.com/office/spreadsheetml/2009/9/main" objectType="Drop" dropLines="15" dropStyle="combo" dx="16" fmlaLink="$L$13" fmlaRange="Code!$G$1:$G$8" sel="1" val="0"/>
</file>

<file path=xl/ctrlProps/ctrlProp20.xml><?xml version="1.0" encoding="utf-8"?>
<formControlPr xmlns="http://schemas.microsoft.com/office/spreadsheetml/2009/9/main" objectType="CheckBox" fmlaLink="$K$20" lockText="1" noThreeD="1"/>
</file>

<file path=xl/ctrlProps/ctrlProp21.xml><?xml version="1.0" encoding="utf-8"?>
<formControlPr xmlns="http://schemas.microsoft.com/office/spreadsheetml/2009/9/main" objectType="CheckBox" fmlaLink="$K$20" lockText="1" noThreeD="1"/>
</file>

<file path=xl/ctrlProps/ctrlProp22.xml><?xml version="1.0" encoding="utf-8"?>
<formControlPr xmlns="http://schemas.microsoft.com/office/spreadsheetml/2009/9/main" objectType="CheckBox" fmlaLink="$K$20" lockText="1" noThreeD="1"/>
</file>

<file path=xl/ctrlProps/ctrlProp23.xml><?xml version="1.0" encoding="utf-8"?>
<formControlPr xmlns="http://schemas.microsoft.com/office/spreadsheetml/2009/9/main" objectType="CheckBox" fmlaLink="$K$20" lockText="1" noThreeD="1"/>
</file>

<file path=xl/ctrlProps/ctrlProp24.xml><?xml version="1.0" encoding="utf-8"?>
<formControlPr xmlns="http://schemas.microsoft.com/office/spreadsheetml/2009/9/main" objectType="CheckBox" fmlaLink="$K$32" lockText="1" noThreeD="1"/>
</file>

<file path=xl/ctrlProps/ctrlProp25.xml><?xml version="1.0" encoding="utf-8"?>
<formControlPr xmlns="http://schemas.microsoft.com/office/spreadsheetml/2009/9/main" objectType="CheckBox" fmlaLink="$K$33" lockText="1" noThreeD="1"/>
</file>

<file path=xl/ctrlProps/ctrlProp26.xml><?xml version="1.0" encoding="utf-8"?>
<formControlPr xmlns="http://schemas.microsoft.com/office/spreadsheetml/2009/9/main" objectType="CheckBox" fmlaLink="$K$34" lockText="1" noThreeD="1"/>
</file>

<file path=xl/ctrlProps/ctrlProp27.xml><?xml version="1.0" encoding="utf-8"?>
<formControlPr xmlns="http://schemas.microsoft.com/office/spreadsheetml/2009/9/main" objectType="CheckBox" fmlaLink="$K$35" lockText="1" noThreeD="1"/>
</file>

<file path=xl/ctrlProps/ctrlProp28.xml><?xml version="1.0" encoding="utf-8"?>
<formControlPr xmlns="http://schemas.microsoft.com/office/spreadsheetml/2009/9/main" objectType="Drop" dropLines="15" dropStyle="combo" dx="31" fmlaLink="$L$2" fmlaRange="Code!$B1:$B59" noThreeD="1" sel="1" val="0"/>
</file>

<file path=xl/ctrlProps/ctrlProp29.xml><?xml version="1.0" encoding="utf-8"?>
<formControlPr xmlns="http://schemas.microsoft.com/office/spreadsheetml/2009/9/main" objectType="CheckBox" fmlaLink="$D$27" lockText="1" noThreeD="1"/>
</file>

<file path=xl/ctrlProps/ctrlProp3.xml><?xml version="1.0" encoding="utf-8"?>
<formControlPr xmlns="http://schemas.microsoft.com/office/spreadsheetml/2009/9/main" objectType="Drop" dropLines="15" dropStyle="combo" dx="16" fmlaLink="$L$14" fmlaRange="Code!$G$1:$G$8" sel="1" val="0"/>
</file>

<file path=xl/ctrlProps/ctrlProp30.xml><?xml version="1.0" encoding="utf-8"?>
<formControlPr xmlns="http://schemas.microsoft.com/office/spreadsheetml/2009/9/main" objectType="CheckBox" fmlaLink="$D$29" lockText="1" noThreeD="1"/>
</file>

<file path=xl/ctrlProps/ctrlProp31.xml><?xml version="1.0" encoding="utf-8"?>
<formControlPr xmlns="http://schemas.microsoft.com/office/spreadsheetml/2009/9/main" objectType="CheckBox" fmlaLink="$D$33" lockText="1" noThreeD="1"/>
</file>

<file path=xl/ctrlProps/ctrlProp32.xml><?xml version="1.0" encoding="utf-8"?>
<formControlPr xmlns="http://schemas.microsoft.com/office/spreadsheetml/2009/9/main" objectType="CheckBox" fmlaLink="$D$28" lockText="1" noThreeD="1"/>
</file>

<file path=xl/ctrlProps/ctrlProp33.xml><?xml version="1.0" encoding="utf-8"?>
<formControlPr xmlns="http://schemas.microsoft.com/office/spreadsheetml/2009/9/main" objectType="CheckBox" fmlaLink="$D$30" lockText="1" noThreeD="1"/>
</file>

<file path=xl/ctrlProps/ctrlProp34.xml><?xml version="1.0" encoding="utf-8"?>
<formControlPr xmlns="http://schemas.microsoft.com/office/spreadsheetml/2009/9/main" objectType="CheckBox" fmlaLink="$D$34" lockText="1" noThreeD="1"/>
</file>

<file path=xl/ctrlProps/ctrlProp35.xml><?xml version="1.0" encoding="utf-8"?>
<formControlPr xmlns="http://schemas.microsoft.com/office/spreadsheetml/2009/9/main" objectType="CheckBox" fmlaLink="$D$6" lockText="1" noThreeD="1"/>
</file>

<file path=xl/ctrlProps/ctrlProp36.xml><?xml version="1.0" encoding="utf-8"?>
<formControlPr xmlns="http://schemas.microsoft.com/office/spreadsheetml/2009/9/main" objectType="CheckBox" fmlaLink="$D$7" lockText="1" noThreeD="1"/>
</file>

<file path=xl/ctrlProps/ctrlProp37.xml><?xml version="1.0" encoding="utf-8"?>
<formControlPr xmlns="http://schemas.microsoft.com/office/spreadsheetml/2009/9/main" objectType="CheckBox" fmlaLink="$D$8" lockText="1" noThreeD="1"/>
</file>

<file path=xl/ctrlProps/ctrlProp38.xml><?xml version="1.0" encoding="utf-8"?>
<formControlPr xmlns="http://schemas.microsoft.com/office/spreadsheetml/2009/9/main" objectType="CheckBox" fmlaLink="$D$9" lockText="1" noThreeD="1"/>
</file>

<file path=xl/ctrlProps/ctrlProp39.xml><?xml version="1.0" encoding="utf-8"?>
<formControlPr xmlns="http://schemas.microsoft.com/office/spreadsheetml/2009/9/main" objectType="CheckBox" fmlaLink="$D$10" lockText="1" noThreeD="1"/>
</file>

<file path=xl/ctrlProps/ctrlProp4.xml><?xml version="1.0" encoding="utf-8"?>
<formControlPr xmlns="http://schemas.microsoft.com/office/spreadsheetml/2009/9/main" objectType="Drop" dropLines="15" dropStyle="combo" dx="16" fmlaLink="$L$15" fmlaRange="Code!$G$1:$G$8" sel="1" val="0"/>
</file>

<file path=xl/ctrlProps/ctrlProp40.xml><?xml version="1.0" encoding="utf-8"?>
<formControlPr xmlns="http://schemas.microsoft.com/office/spreadsheetml/2009/9/main" objectType="CheckBox" fmlaLink="$D$11" lockText="1" noThreeD="1"/>
</file>

<file path=xl/ctrlProps/ctrlProp41.xml><?xml version="1.0" encoding="utf-8"?>
<formControlPr xmlns="http://schemas.microsoft.com/office/spreadsheetml/2009/9/main" objectType="CheckBox" fmlaLink="$D$12" lockText="1" noThreeD="1"/>
</file>

<file path=xl/ctrlProps/ctrlProp42.xml><?xml version="1.0" encoding="utf-8"?>
<formControlPr xmlns="http://schemas.microsoft.com/office/spreadsheetml/2009/9/main" objectType="CheckBox" fmlaLink="$D$13" lockText="1" noThreeD="1"/>
</file>

<file path=xl/ctrlProps/ctrlProp43.xml><?xml version="1.0" encoding="utf-8"?>
<formControlPr xmlns="http://schemas.microsoft.com/office/spreadsheetml/2009/9/main" objectType="CheckBox" fmlaLink="$D$14" lockText="1" noThreeD="1"/>
</file>

<file path=xl/ctrlProps/ctrlProp44.xml><?xml version="1.0" encoding="utf-8"?>
<formControlPr xmlns="http://schemas.microsoft.com/office/spreadsheetml/2009/9/main" objectType="CheckBox" fmlaLink="$D$15" lockText="1" noThreeD="1"/>
</file>

<file path=xl/ctrlProps/ctrlProp45.xml><?xml version="1.0" encoding="utf-8"?>
<formControlPr xmlns="http://schemas.microsoft.com/office/spreadsheetml/2009/9/main" objectType="CheckBox" fmlaLink="$D$16" lockText="1" noThreeD="1"/>
</file>

<file path=xl/ctrlProps/ctrlProp46.xml><?xml version="1.0" encoding="utf-8"?>
<formControlPr xmlns="http://schemas.microsoft.com/office/spreadsheetml/2009/9/main" objectType="CheckBox" fmlaLink="$D$17" lockText="1" noThreeD="1"/>
</file>

<file path=xl/ctrlProps/ctrlProp47.xml><?xml version="1.0" encoding="utf-8"?>
<formControlPr xmlns="http://schemas.microsoft.com/office/spreadsheetml/2009/9/main" objectType="CheckBox" fmlaLink="$D$18" lockText="1" noThreeD="1"/>
</file>

<file path=xl/ctrlProps/ctrlProp48.xml><?xml version="1.0" encoding="utf-8"?>
<formControlPr xmlns="http://schemas.microsoft.com/office/spreadsheetml/2009/9/main" objectType="CheckBox" fmlaLink="$D$19" lockText="1" noThreeD="1"/>
</file>

<file path=xl/ctrlProps/ctrlProp49.xml><?xml version="1.0" encoding="utf-8"?>
<formControlPr xmlns="http://schemas.microsoft.com/office/spreadsheetml/2009/9/main" objectType="CheckBox" fmlaLink="$D$20" lockText="1" noThreeD="1"/>
</file>

<file path=xl/ctrlProps/ctrlProp5.xml><?xml version="1.0" encoding="utf-8"?>
<formControlPr xmlns="http://schemas.microsoft.com/office/spreadsheetml/2009/9/main" objectType="Drop" dropLines="15" dropStyle="combo" dx="16" fmlaLink="$L$16" fmlaRange="Code!$G$1:$G$8" sel="1" val="0"/>
</file>

<file path=xl/ctrlProps/ctrlProp50.xml><?xml version="1.0" encoding="utf-8"?>
<formControlPr xmlns="http://schemas.microsoft.com/office/spreadsheetml/2009/9/main" objectType="CheckBox" fmlaLink="$D$21" lockText="1" noThreeD="1"/>
</file>

<file path=xl/ctrlProps/ctrlProp51.xml><?xml version="1.0" encoding="utf-8"?>
<formControlPr xmlns="http://schemas.microsoft.com/office/spreadsheetml/2009/9/main" objectType="CheckBox" fmlaLink="$D$22" lockText="1" noThreeD="1"/>
</file>

<file path=xl/ctrlProps/ctrlProp52.xml><?xml version="1.0" encoding="utf-8"?>
<formControlPr xmlns="http://schemas.microsoft.com/office/spreadsheetml/2009/9/main" objectType="CheckBox" fmlaLink="$D$23" lockText="1" noThreeD="1"/>
</file>

<file path=xl/ctrlProps/ctrlProp53.xml><?xml version="1.0" encoding="utf-8"?>
<formControlPr xmlns="http://schemas.microsoft.com/office/spreadsheetml/2009/9/main" objectType="CheckBox" fmlaLink="$D$24" lockText="1" noThreeD="1"/>
</file>

<file path=xl/ctrlProps/ctrlProp54.xml><?xml version="1.0" encoding="utf-8"?>
<formControlPr xmlns="http://schemas.microsoft.com/office/spreadsheetml/2009/9/main" objectType="CheckBox" fmlaLink="$D$25" lockText="1" noThreeD="1"/>
</file>

<file path=xl/ctrlProps/ctrlProp55.xml><?xml version="1.0" encoding="utf-8"?>
<formControlPr xmlns="http://schemas.microsoft.com/office/spreadsheetml/2009/9/main" objectType="CheckBox" fmlaLink="$D$31" lockText="1" noThreeD="1"/>
</file>

<file path=xl/ctrlProps/ctrlProp56.xml><?xml version="1.0" encoding="utf-8"?>
<formControlPr xmlns="http://schemas.microsoft.com/office/spreadsheetml/2009/9/main" objectType="CheckBox" fmlaLink="$D$32" lockText="1" noThreeD="1"/>
</file>

<file path=xl/ctrlProps/ctrlProp57.xml><?xml version="1.0" encoding="utf-8"?>
<formControlPr xmlns="http://schemas.microsoft.com/office/spreadsheetml/2009/9/main" objectType="CheckBox" fmlaLink="$D$5"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K$20"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K$2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K$20"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K$22"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330200</xdr:colOff>
          <xdr:row>11</xdr:row>
          <xdr:rowOff>50800</xdr:rowOff>
        </xdr:from>
        <xdr:to>
          <xdr:col>3</xdr:col>
          <xdr:colOff>2844800</xdr:colOff>
          <xdr:row>11</xdr:row>
          <xdr:rowOff>279400</xdr:rowOff>
        </xdr:to>
        <xdr:sp macro="" textlink="">
          <xdr:nvSpPr>
            <xdr:cNvPr id="29731" name="Drop Down 35" hidden="1">
              <a:extLst>
                <a:ext uri="{63B3BB69-23CF-44E3-9099-C40C66FF867C}">
                  <a14:compatExt spid="_x0000_s29731"/>
                </a:ext>
                <a:ext uri="{FF2B5EF4-FFF2-40B4-BE49-F238E27FC236}">
                  <a16:creationId xmlns:a16="http://schemas.microsoft.com/office/drawing/2014/main" id="{00000000-0008-0000-0000-0000237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12</xdr:row>
          <xdr:rowOff>50800</xdr:rowOff>
        </xdr:from>
        <xdr:to>
          <xdr:col>3</xdr:col>
          <xdr:colOff>2832100</xdr:colOff>
          <xdr:row>12</xdr:row>
          <xdr:rowOff>279400</xdr:rowOff>
        </xdr:to>
        <xdr:sp macro="" textlink="">
          <xdr:nvSpPr>
            <xdr:cNvPr id="29732" name="Drop Down 36" hidden="1">
              <a:extLst>
                <a:ext uri="{63B3BB69-23CF-44E3-9099-C40C66FF867C}">
                  <a14:compatExt spid="_x0000_s29732"/>
                </a:ext>
                <a:ext uri="{FF2B5EF4-FFF2-40B4-BE49-F238E27FC236}">
                  <a16:creationId xmlns:a16="http://schemas.microsoft.com/office/drawing/2014/main" id="{00000000-0008-0000-0000-0000247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13</xdr:row>
          <xdr:rowOff>50800</xdr:rowOff>
        </xdr:from>
        <xdr:to>
          <xdr:col>3</xdr:col>
          <xdr:colOff>2844800</xdr:colOff>
          <xdr:row>13</xdr:row>
          <xdr:rowOff>279400</xdr:rowOff>
        </xdr:to>
        <xdr:sp macro="" textlink="">
          <xdr:nvSpPr>
            <xdr:cNvPr id="29733" name="Drop Down 37" hidden="1">
              <a:extLst>
                <a:ext uri="{63B3BB69-23CF-44E3-9099-C40C66FF867C}">
                  <a14:compatExt spid="_x0000_s29733"/>
                </a:ext>
                <a:ext uri="{FF2B5EF4-FFF2-40B4-BE49-F238E27FC236}">
                  <a16:creationId xmlns:a16="http://schemas.microsoft.com/office/drawing/2014/main" id="{00000000-0008-0000-0000-0000257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14</xdr:row>
          <xdr:rowOff>50800</xdr:rowOff>
        </xdr:from>
        <xdr:to>
          <xdr:col>3</xdr:col>
          <xdr:colOff>2832100</xdr:colOff>
          <xdr:row>14</xdr:row>
          <xdr:rowOff>279400</xdr:rowOff>
        </xdr:to>
        <xdr:sp macro="" textlink="">
          <xdr:nvSpPr>
            <xdr:cNvPr id="29734" name="Drop Down 38" hidden="1">
              <a:extLst>
                <a:ext uri="{63B3BB69-23CF-44E3-9099-C40C66FF867C}">
                  <a14:compatExt spid="_x0000_s29734"/>
                </a:ext>
                <a:ext uri="{FF2B5EF4-FFF2-40B4-BE49-F238E27FC236}">
                  <a16:creationId xmlns:a16="http://schemas.microsoft.com/office/drawing/2014/main" id="{00000000-0008-0000-0000-0000267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15</xdr:row>
          <xdr:rowOff>50800</xdr:rowOff>
        </xdr:from>
        <xdr:to>
          <xdr:col>3</xdr:col>
          <xdr:colOff>2832100</xdr:colOff>
          <xdr:row>15</xdr:row>
          <xdr:rowOff>279400</xdr:rowOff>
        </xdr:to>
        <xdr:sp macro="" textlink="">
          <xdr:nvSpPr>
            <xdr:cNvPr id="29735" name="Drop Down 39" hidden="1">
              <a:extLst>
                <a:ext uri="{63B3BB69-23CF-44E3-9099-C40C66FF867C}">
                  <a14:compatExt spid="_x0000_s29735"/>
                </a:ext>
                <a:ext uri="{FF2B5EF4-FFF2-40B4-BE49-F238E27FC236}">
                  <a16:creationId xmlns:a16="http://schemas.microsoft.com/office/drawing/2014/main" id="{00000000-0008-0000-0000-0000277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19</xdr:row>
          <xdr:rowOff>120650</xdr:rowOff>
        </xdr:from>
        <xdr:to>
          <xdr:col>4</xdr:col>
          <xdr:colOff>914400</xdr:colOff>
          <xdr:row>19</xdr:row>
          <xdr:rowOff>342900</xdr:rowOff>
        </xdr:to>
        <xdr:sp macro="" textlink="">
          <xdr:nvSpPr>
            <xdr:cNvPr id="29789" name="Check Box 93" hidden="1">
              <a:extLst>
                <a:ext uri="{63B3BB69-23CF-44E3-9099-C40C66FF867C}">
                  <a14:compatExt spid="_x0000_s29789"/>
                </a:ext>
                <a:ext uri="{FF2B5EF4-FFF2-40B4-BE49-F238E27FC236}">
                  <a16:creationId xmlns:a16="http://schemas.microsoft.com/office/drawing/2014/main" id="{00000000-0008-0000-0000-00005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20</xdr:row>
          <xdr:rowOff>120650</xdr:rowOff>
        </xdr:from>
        <xdr:to>
          <xdr:col>4</xdr:col>
          <xdr:colOff>914400</xdr:colOff>
          <xdr:row>20</xdr:row>
          <xdr:rowOff>342900</xdr:rowOff>
        </xdr:to>
        <xdr:sp macro="" textlink="">
          <xdr:nvSpPr>
            <xdr:cNvPr id="29790" name="Check Box 94" hidden="1">
              <a:extLst>
                <a:ext uri="{63B3BB69-23CF-44E3-9099-C40C66FF867C}">
                  <a14:compatExt spid="_x0000_s29790"/>
                </a:ext>
                <a:ext uri="{FF2B5EF4-FFF2-40B4-BE49-F238E27FC236}">
                  <a16:creationId xmlns:a16="http://schemas.microsoft.com/office/drawing/2014/main" id="{00000000-0008-0000-0000-00005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21</xdr:row>
          <xdr:rowOff>120650</xdr:rowOff>
        </xdr:from>
        <xdr:to>
          <xdr:col>4</xdr:col>
          <xdr:colOff>914400</xdr:colOff>
          <xdr:row>21</xdr:row>
          <xdr:rowOff>342900</xdr:rowOff>
        </xdr:to>
        <xdr:sp macro="" textlink="">
          <xdr:nvSpPr>
            <xdr:cNvPr id="29791" name="Check Box 95" hidden="1">
              <a:extLst>
                <a:ext uri="{63B3BB69-23CF-44E3-9099-C40C66FF867C}">
                  <a14:compatExt spid="_x0000_s29791"/>
                </a:ext>
                <a:ext uri="{FF2B5EF4-FFF2-40B4-BE49-F238E27FC236}">
                  <a16:creationId xmlns:a16="http://schemas.microsoft.com/office/drawing/2014/main" id="{00000000-0008-0000-0000-00005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21</xdr:row>
          <xdr:rowOff>120650</xdr:rowOff>
        </xdr:from>
        <xdr:to>
          <xdr:col>4</xdr:col>
          <xdr:colOff>914400</xdr:colOff>
          <xdr:row>21</xdr:row>
          <xdr:rowOff>342900</xdr:rowOff>
        </xdr:to>
        <xdr:sp macro="" textlink="">
          <xdr:nvSpPr>
            <xdr:cNvPr id="29792" name="Check Box 96" hidden="1">
              <a:extLst>
                <a:ext uri="{63B3BB69-23CF-44E3-9099-C40C66FF867C}">
                  <a14:compatExt spid="_x0000_s29792"/>
                </a:ext>
                <a:ext uri="{FF2B5EF4-FFF2-40B4-BE49-F238E27FC236}">
                  <a16:creationId xmlns:a16="http://schemas.microsoft.com/office/drawing/2014/main" id="{00000000-0008-0000-0000-00006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22</xdr:row>
          <xdr:rowOff>120650</xdr:rowOff>
        </xdr:from>
        <xdr:to>
          <xdr:col>4</xdr:col>
          <xdr:colOff>914400</xdr:colOff>
          <xdr:row>23</xdr:row>
          <xdr:rowOff>31750</xdr:rowOff>
        </xdr:to>
        <xdr:sp macro="" textlink="">
          <xdr:nvSpPr>
            <xdr:cNvPr id="29793" name="Check Box 97" hidden="1">
              <a:extLst>
                <a:ext uri="{63B3BB69-23CF-44E3-9099-C40C66FF867C}">
                  <a14:compatExt spid="_x0000_s29793"/>
                </a:ext>
                <a:ext uri="{FF2B5EF4-FFF2-40B4-BE49-F238E27FC236}">
                  <a16:creationId xmlns:a16="http://schemas.microsoft.com/office/drawing/2014/main" id="{00000000-0008-0000-0000-00006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23</xdr:row>
          <xdr:rowOff>120650</xdr:rowOff>
        </xdr:from>
        <xdr:to>
          <xdr:col>4</xdr:col>
          <xdr:colOff>914400</xdr:colOff>
          <xdr:row>23</xdr:row>
          <xdr:rowOff>342900</xdr:rowOff>
        </xdr:to>
        <xdr:sp macro="" textlink="">
          <xdr:nvSpPr>
            <xdr:cNvPr id="29794" name="Check Box 98" hidden="1">
              <a:extLst>
                <a:ext uri="{63B3BB69-23CF-44E3-9099-C40C66FF867C}">
                  <a14:compatExt spid="_x0000_s29794"/>
                </a:ext>
                <a:ext uri="{FF2B5EF4-FFF2-40B4-BE49-F238E27FC236}">
                  <a16:creationId xmlns:a16="http://schemas.microsoft.com/office/drawing/2014/main" id="{00000000-0008-0000-0000-00006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23</xdr:row>
          <xdr:rowOff>120650</xdr:rowOff>
        </xdr:from>
        <xdr:to>
          <xdr:col>4</xdr:col>
          <xdr:colOff>914400</xdr:colOff>
          <xdr:row>23</xdr:row>
          <xdr:rowOff>342900</xdr:rowOff>
        </xdr:to>
        <xdr:sp macro="" textlink="">
          <xdr:nvSpPr>
            <xdr:cNvPr id="29795" name="Check Box 99" hidden="1">
              <a:extLst>
                <a:ext uri="{63B3BB69-23CF-44E3-9099-C40C66FF867C}">
                  <a14:compatExt spid="_x0000_s29795"/>
                </a:ext>
                <a:ext uri="{FF2B5EF4-FFF2-40B4-BE49-F238E27FC236}">
                  <a16:creationId xmlns:a16="http://schemas.microsoft.com/office/drawing/2014/main" id="{00000000-0008-0000-0000-00006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24</xdr:row>
          <xdr:rowOff>120650</xdr:rowOff>
        </xdr:from>
        <xdr:to>
          <xdr:col>4</xdr:col>
          <xdr:colOff>914400</xdr:colOff>
          <xdr:row>24</xdr:row>
          <xdr:rowOff>342900</xdr:rowOff>
        </xdr:to>
        <xdr:sp macro="" textlink="">
          <xdr:nvSpPr>
            <xdr:cNvPr id="29796" name="Check Box 100" hidden="1">
              <a:extLst>
                <a:ext uri="{63B3BB69-23CF-44E3-9099-C40C66FF867C}">
                  <a14:compatExt spid="_x0000_s29796"/>
                </a:ext>
                <a:ext uri="{FF2B5EF4-FFF2-40B4-BE49-F238E27FC236}">
                  <a16:creationId xmlns:a16="http://schemas.microsoft.com/office/drawing/2014/main" id="{00000000-0008-0000-0000-00006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25</xdr:row>
          <xdr:rowOff>120650</xdr:rowOff>
        </xdr:from>
        <xdr:to>
          <xdr:col>4</xdr:col>
          <xdr:colOff>914400</xdr:colOff>
          <xdr:row>25</xdr:row>
          <xdr:rowOff>342900</xdr:rowOff>
        </xdr:to>
        <xdr:sp macro="" textlink="">
          <xdr:nvSpPr>
            <xdr:cNvPr id="29797" name="Check Box 101" hidden="1">
              <a:extLst>
                <a:ext uri="{63B3BB69-23CF-44E3-9099-C40C66FF867C}">
                  <a14:compatExt spid="_x0000_s29797"/>
                </a:ext>
                <a:ext uri="{FF2B5EF4-FFF2-40B4-BE49-F238E27FC236}">
                  <a16:creationId xmlns:a16="http://schemas.microsoft.com/office/drawing/2014/main" id="{00000000-0008-0000-0000-00006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26</xdr:row>
          <xdr:rowOff>120650</xdr:rowOff>
        </xdr:from>
        <xdr:to>
          <xdr:col>4</xdr:col>
          <xdr:colOff>914400</xdr:colOff>
          <xdr:row>26</xdr:row>
          <xdr:rowOff>342900</xdr:rowOff>
        </xdr:to>
        <xdr:sp macro="" textlink="">
          <xdr:nvSpPr>
            <xdr:cNvPr id="29798" name="Check Box 102" hidden="1">
              <a:extLst>
                <a:ext uri="{63B3BB69-23CF-44E3-9099-C40C66FF867C}">
                  <a14:compatExt spid="_x0000_s29798"/>
                </a:ext>
                <a:ext uri="{FF2B5EF4-FFF2-40B4-BE49-F238E27FC236}">
                  <a16:creationId xmlns:a16="http://schemas.microsoft.com/office/drawing/2014/main" id="{00000000-0008-0000-0000-00006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27</xdr:row>
          <xdr:rowOff>120650</xdr:rowOff>
        </xdr:from>
        <xdr:to>
          <xdr:col>4</xdr:col>
          <xdr:colOff>914400</xdr:colOff>
          <xdr:row>27</xdr:row>
          <xdr:rowOff>342900</xdr:rowOff>
        </xdr:to>
        <xdr:sp macro="" textlink="">
          <xdr:nvSpPr>
            <xdr:cNvPr id="29799" name="Check Box 103" hidden="1">
              <a:extLst>
                <a:ext uri="{63B3BB69-23CF-44E3-9099-C40C66FF867C}">
                  <a14:compatExt spid="_x0000_s29799"/>
                </a:ext>
                <a:ext uri="{FF2B5EF4-FFF2-40B4-BE49-F238E27FC236}">
                  <a16:creationId xmlns:a16="http://schemas.microsoft.com/office/drawing/2014/main" id="{00000000-0008-0000-0000-00006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28</xdr:row>
          <xdr:rowOff>120650</xdr:rowOff>
        </xdr:from>
        <xdr:to>
          <xdr:col>4</xdr:col>
          <xdr:colOff>914400</xdr:colOff>
          <xdr:row>28</xdr:row>
          <xdr:rowOff>342900</xdr:rowOff>
        </xdr:to>
        <xdr:sp macro="" textlink="">
          <xdr:nvSpPr>
            <xdr:cNvPr id="29800" name="Check Box 104" hidden="1">
              <a:extLst>
                <a:ext uri="{63B3BB69-23CF-44E3-9099-C40C66FF867C}">
                  <a14:compatExt spid="_x0000_s29800"/>
                </a:ext>
                <a:ext uri="{FF2B5EF4-FFF2-40B4-BE49-F238E27FC236}">
                  <a16:creationId xmlns:a16="http://schemas.microsoft.com/office/drawing/2014/main" id="{00000000-0008-0000-0000-00006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29</xdr:row>
          <xdr:rowOff>120650</xdr:rowOff>
        </xdr:from>
        <xdr:to>
          <xdr:col>4</xdr:col>
          <xdr:colOff>914400</xdr:colOff>
          <xdr:row>29</xdr:row>
          <xdr:rowOff>342900</xdr:rowOff>
        </xdr:to>
        <xdr:sp macro="" textlink="">
          <xdr:nvSpPr>
            <xdr:cNvPr id="29801" name="Check Box 105" hidden="1">
              <a:extLst>
                <a:ext uri="{63B3BB69-23CF-44E3-9099-C40C66FF867C}">
                  <a14:compatExt spid="_x0000_s29801"/>
                </a:ext>
                <a:ext uri="{FF2B5EF4-FFF2-40B4-BE49-F238E27FC236}">
                  <a16:creationId xmlns:a16="http://schemas.microsoft.com/office/drawing/2014/main" id="{00000000-0008-0000-0000-00006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30</xdr:row>
          <xdr:rowOff>120650</xdr:rowOff>
        </xdr:from>
        <xdr:to>
          <xdr:col>4</xdr:col>
          <xdr:colOff>914400</xdr:colOff>
          <xdr:row>30</xdr:row>
          <xdr:rowOff>342900</xdr:rowOff>
        </xdr:to>
        <xdr:sp macro="" textlink="">
          <xdr:nvSpPr>
            <xdr:cNvPr id="29802" name="Check Box 106" hidden="1">
              <a:extLst>
                <a:ext uri="{63B3BB69-23CF-44E3-9099-C40C66FF867C}">
                  <a14:compatExt spid="_x0000_s29802"/>
                </a:ext>
                <a:ext uri="{FF2B5EF4-FFF2-40B4-BE49-F238E27FC236}">
                  <a16:creationId xmlns:a16="http://schemas.microsoft.com/office/drawing/2014/main" id="{00000000-0008-0000-0000-00006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31</xdr:row>
          <xdr:rowOff>120650</xdr:rowOff>
        </xdr:from>
        <xdr:to>
          <xdr:col>4</xdr:col>
          <xdr:colOff>914400</xdr:colOff>
          <xdr:row>31</xdr:row>
          <xdr:rowOff>342900</xdr:rowOff>
        </xdr:to>
        <xdr:sp macro="" textlink="">
          <xdr:nvSpPr>
            <xdr:cNvPr id="29803" name="Check Box 107" hidden="1">
              <a:extLst>
                <a:ext uri="{63B3BB69-23CF-44E3-9099-C40C66FF867C}">
                  <a14:compatExt spid="_x0000_s29803"/>
                </a:ext>
                <a:ext uri="{FF2B5EF4-FFF2-40B4-BE49-F238E27FC236}">
                  <a16:creationId xmlns:a16="http://schemas.microsoft.com/office/drawing/2014/main" id="{00000000-0008-0000-0000-00006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31</xdr:row>
          <xdr:rowOff>120650</xdr:rowOff>
        </xdr:from>
        <xdr:to>
          <xdr:col>4</xdr:col>
          <xdr:colOff>914400</xdr:colOff>
          <xdr:row>31</xdr:row>
          <xdr:rowOff>342900</xdr:rowOff>
        </xdr:to>
        <xdr:sp macro="" textlink="">
          <xdr:nvSpPr>
            <xdr:cNvPr id="29804" name="Check Box 108" hidden="1">
              <a:extLst>
                <a:ext uri="{63B3BB69-23CF-44E3-9099-C40C66FF867C}">
                  <a14:compatExt spid="_x0000_s29804"/>
                </a:ext>
                <a:ext uri="{FF2B5EF4-FFF2-40B4-BE49-F238E27FC236}">
                  <a16:creationId xmlns:a16="http://schemas.microsoft.com/office/drawing/2014/main" id="{00000000-0008-0000-0000-00006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31</xdr:row>
          <xdr:rowOff>120650</xdr:rowOff>
        </xdr:from>
        <xdr:to>
          <xdr:col>4</xdr:col>
          <xdr:colOff>914400</xdr:colOff>
          <xdr:row>31</xdr:row>
          <xdr:rowOff>342900</xdr:rowOff>
        </xdr:to>
        <xdr:sp macro="" textlink="">
          <xdr:nvSpPr>
            <xdr:cNvPr id="29805" name="Check Box 109" hidden="1">
              <a:extLst>
                <a:ext uri="{63B3BB69-23CF-44E3-9099-C40C66FF867C}">
                  <a14:compatExt spid="_x0000_s29805"/>
                </a:ext>
                <a:ext uri="{FF2B5EF4-FFF2-40B4-BE49-F238E27FC236}">
                  <a16:creationId xmlns:a16="http://schemas.microsoft.com/office/drawing/2014/main" id="{00000000-0008-0000-0000-00006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31</xdr:row>
          <xdr:rowOff>120650</xdr:rowOff>
        </xdr:from>
        <xdr:to>
          <xdr:col>4</xdr:col>
          <xdr:colOff>914400</xdr:colOff>
          <xdr:row>31</xdr:row>
          <xdr:rowOff>342900</xdr:rowOff>
        </xdr:to>
        <xdr:sp macro="" textlink="">
          <xdr:nvSpPr>
            <xdr:cNvPr id="29806" name="Check Box 110" hidden="1">
              <a:extLst>
                <a:ext uri="{63B3BB69-23CF-44E3-9099-C40C66FF867C}">
                  <a14:compatExt spid="_x0000_s29806"/>
                </a:ext>
                <a:ext uri="{FF2B5EF4-FFF2-40B4-BE49-F238E27FC236}">
                  <a16:creationId xmlns:a16="http://schemas.microsoft.com/office/drawing/2014/main" id="{00000000-0008-0000-0000-00006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31</xdr:row>
          <xdr:rowOff>120650</xdr:rowOff>
        </xdr:from>
        <xdr:to>
          <xdr:col>4</xdr:col>
          <xdr:colOff>914400</xdr:colOff>
          <xdr:row>31</xdr:row>
          <xdr:rowOff>342900</xdr:rowOff>
        </xdr:to>
        <xdr:sp macro="" textlink="">
          <xdr:nvSpPr>
            <xdr:cNvPr id="29807" name="Check Box 111" hidden="1">
              <a:extLst>
                <a:ext uri="{63B3BB69-23CF-44E3-9099-C40C66FF867C}">
                  <a14:compatExt spid="_x0000_s29807"/>
                </a:ext>
                <a:ext uri="{FF2B5EF4-FFF2-40B4-BE49-F238E27FC236}">
                  <a16:creationId xmlns:a16="http://schemas.microsoft.com/office/drawing/2014/main" id="{00000000-0008-0000-0000-00006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32</xdr:row>
          <xdr:rowOff>120650</xdr:rowOff>
        </xdr:from>
        <xdr:to>
          <xdr:col>4</xdr:col>
          <xdr:colOff>914400</xdr:colOff>
          <xdr:row>32</xdr:row>
          <xdr:rowOff>342900</xdr:rowOff>
        </xdr:to>
        <xdr:sp macro="" textlink="">
          <xdr:nvSpPr>
            <xdr:cNvPr id="29808" name="Check Box 112" hidden="1">
              <a:extLst>
                <a:ext uri="{63B3BB69-23CF-44E3-9099-C40C66FF867C}">
                  <a14:compatExt spid="_x0000_s29808"/>
                </a:ext>
                <a:ext uri="{FF2B5EF4-FFF2-40B4-BE49-F238E27FC236}">
                  <a16:creationId xmlns:a16="http://schemas.microsoft.com/office/drawing/2014/main" id="{00000000-0008-0000-0000-00007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33</xdr:row>
          <xdr:rowOff>120650</xdr:rowOff>
        </xdr:from>
        <xdr:to>
          <xdr:col>4</xdr:col>
          <xdr:colOff>914400</xdr:colOff>
          <xdr:row>33</xdr:row>
          <xdr:rowOff>342900</xdr:rowOff>
        </xdr:to>
        <xdr:sp macro="" textlink="">
          <xdr:nvSpPr>
            <xdr:cNvPr id="29809" name="Check Box 113" hidden="1">
              <a:extLst>
                <a:ext uri="{63B3BB69-23CF-44E3-9099-C40C66FF867C}">
                  <a14:compatExt spid="_x0000_s29809"/>
                </a:ext>
                <a:ext uri="{FF2B5EF4-FFF2-40B4-BE49-F238E27FC236}">
                  <a16:creationId xmlns:a16="http://schemas.microsoft.com/office/drawing/2014/main" id="{00000000-0008-0000-0000-00007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34</xdr:row>
          <xdr:rowOff>120650</xdr:rowOff>
        </xdr:from>
        <xdr:to>
          <xdr:col>4</xdr:col>
          <xdr:colOff>914400</xdr:colOff>
          <xdr:row>34</xdr:row>
          <xdr:rowOff>342900</xdr:rowOff>
        </xdr:to>
        <xdr:sp macro="" textlink="">
          <xdr:nvSpPr>
            <xdr:cNvPr id="29810" name="Check Box 114" hidden="1">
              <a:extLst>
                <a:ext uri="{63B3BB69-23CF-44E3-9099-C40C66FF867C}">
                  <a14:compatExt spid="_x0000_s29810"/>
                </a:ext>
                <a:ext uri="{FF2B5EF4-FFF2-40B4-BE49-F238E27FC236}">
                  <a16:creationId xmlns:a16="http://schemas.microsoft.com/office/drawing/2014/main" id="{00000000-0008-0000-0000-00007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xdr:row>
          <xdr:rowOff>12700</xdr:rowOff>
        </xdr:from>
        <xdr:to>
          <xdr:col>2</xdr:col>
          <xdr:colOff>2120900</xdr:colOff>
          <xdr:row>1</xdr:row>
          <xdr:rowOff>241300</xdr:rowOff>
        </xdr:to>
        <xdr:sp macro="" textlink="">
          <xdr:nvSpPr>
            <xdr:cNvPr id="29812" name="Drop Down 116" hidden="1">
              <a:extLst>
                <a:ext uri="{63B3BB69-23CF-44E3-9099-C40C66FF867C}">
                  <a14:compatExt spid="_x0000_s29812"/>
                </a:ext>
                <a:ext uri="{FF2B5EF4-FFF2-40B4-BE49-F238E27FC236}">
                  <a16:creationId xmlns:a16="http://schemas.microsoft.com/office/drawing/2014/main" id="{00000000-0008-0000-0000-000074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2343150</xdr:colOff>
      <xdr:row>66</xdr:row>
      <xdr:rowOff>47625</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343150" y="1281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3219450</xdr:colOff>
      <xdr:row>17</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219450" y="321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2343150</xdr:colOff>
      <xdr:row>62</xdr:row>
      <xdr:rowOff>47625</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343150" y="1216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2343150</xdr:colOff>
      <xdr:row>64</xdr:row>
      <xdr:rowOff>47625</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2343150" y="1248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2343150</xdr:colOff>
      <xdr:row>65</xdr:row>
      <xdr:rowOff>47625</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2343150" y="1264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0</xdr:col>
      <xdr:colOff>2343150</xdr:colOff>
      <xdr:row>65</xdr:row>
      <xdr:rowOff>47625</xdr:rowOff>
    </xdr:from>
    <xdr:ext cx="184731"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2343150" y="1264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2</xdr:col>
          <xdr:colOff>177800</xdr:colOff>
          <xdr:row>26</xdr:row>
          <xdr:rowOff>114300</xdr:rowOff>
        </xdr:from>
        <xdr:to>
          <xdr:col>2</xdr:col>
          <xdr:colOff>1803400</xdr:colOff>
          <xdr:row>27</xdr:row>
          <xdr:rowOff>190500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Audits (Judicial Council)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26</xdr:row>
          <xdr:rowOff>146050</xdr:rowOff>
        </xdr:from>
        <xdr:to>
          <xdr:col>2</xdr:col>
          <xdr:colOff>4718050</xdr:colOff>
          <xdr:row>27</xdr:row>
          <xdr:rowOff>190500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Revenue Distribution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8331200</xdr:colOff>
          <xdr:row>26</xdr:row>
          <xdr:rowOff>177800</xdr:rowOff>
        </xdr:from>
        <xdr:to>
          <xdr:col>2</xdr:col>
          <xdr:colOff>10083800</xdr:colOff>
          <xdr:row>28</xdr:row>
          <xdr:rowOff>50800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2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Cost Recovery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28</xdr:row>
          <xdr:rowOff>31750</xdr:rowOff>
        </xdr:from>
        <xdr:to>
          <xdr:col>2</xdr:col>
          <xdr:colOff>1282700</xdr:colOff>
          <xdr:row>29</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2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Audits (SCO)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27</xdr:row>
          <xdr:rowOff>203200</xdr:rowOff>
        </xdr:from>
        <xdr:to>
          <xdr:col>2</xdr:col>
          <xdr:colOff>4559300</xdr:colOff>
          <xdr:row>29</xdr:row>
          <xdr:rowOff>25400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Discharge from Accountability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8331200</xdr:colOff>
          <xdr:row>28</xdr:row>
          <xdr:rowOff>44450</xdr:rowOff>
        </xdr:from>
        <xdr:to>
          <xdr:col>2</xdr:col>
          <xdr:colOff>10236200</xdr:colOff>
          <xdr:row>29</xdr:row>
          <xdr:rowOff>25400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Other Collections-Related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xdr:row>
          <xdr:rowOff>177800</xdr:rowOff>
        </xdr:from>
        <xdr:to>
          <xdr:col>1</xdr:col>
          <xdr:colOff>63500</xdr:colOff>
          <xdr:row>6</xdr:row>
          <xdr:rowOff>25400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6</xdr:row>
          <xdr:rowOff>12700</xdr:rowOff>
        </xdr:from>
        <xdr:to>
          <xdr:col>1</xdr:col>
          <xdr:colOff>63500</xdr:colOff>
          <xdr:row>7</xdr:row>
          <xdr:rowOff>38100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7</xdr:row>
          <xdr:rowOff>12700</xdr:rowOff>
        </xdr:from>
        <xdr:to>
          <xdr:col>1</xdr:col>
          <xdr:colOff>63500</xdr:colOff>
          <xdr:row>8</xdr:row>
          <xdr:rowOff>38100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8</xdr:row>
          <xdr:rowOff>12700</xdr:rowOff>
        </xdr:from>
        <xdr:to>
          <xdr:col>1</xdr:col>
          <xdr:colOff>63500</xdr:colOff>
          <xdr:row>9</xdr:row>
          <xdr:rowOff>38100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9</xdr:row>
          <xdr:rowOff>50800</xdr:rowOff>
        </xdr:from>
        <xdr:to>
          <xdr:col>1</xdr:col>
          <xdr:colOff>38100</xdr:colOff>
          <xdr:row>10</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10</xdr:row>
          <xdr:rowOff>12700</xdr:rowOff>
        </xdr:from>
        <xdr:to>
          <xdr:col>1</xdr:col>
          <xdr:colOff>63500</xdr:colOff>
          <xdr:row>11</xdr:row>
          <xdr:rowOff>38100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11</xdr:row>
          <xdr:rowOff>12700</xdr:rowOff>
        </xdr:from>
        <xdr:to>
          <xdr:col>1</xdr:col>
          <xdr:colOff>63500</xdr:colOff>
          <xdr:row>12</xdr:row>
          <xdr:rowOff>38100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12</xdr:row>
          <xdr:rowOff>12700</xdr:rowOff>
        </xdr:from>
        <xdr:to>
          <xdr:col>1</xdr:col>
          <xdr:colOff>63500</xdr:colOff>
          <xdr:row>13</xdr:row>
          <xdr:rowOff>38100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2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13</xdr:row>
          <xdr:rowOff>12700</xdr:rowOff>
        </xdr:from>
        <xdr:to>
          <xdr:col>1</xdr:col>
          <xdr:colOff>63500</xdr:colOff>
          <xdr:row>14</xdr:row>
          <xdr:rowOff>38100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2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14</xdr:row>
          <xdr:rowOff>12700</xdr:rowOff>
        </xdr:from>
        <xdr:to>
          <xdr:col>1</xdr:col>
          <xdr:colOff>63500</xdr:colOff>
          <xdr:row>15</xdr:row>
          <xdr:rowOff>38100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2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15</xdr:row>
          <xdr:rowOff>12700</xdr:rowOff>
        </xdr:from>
        <xdr:to>
          <xdr:col>1</xdr:col>
          <xdr:colOff>63500</xdr:colOff>
          <xdr:row>16</xdr:row>
          <xdr:rowOff>38100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2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16</xdr:row>
          <xdr:rowOff>0</xdr:rowOff>
        </xdr:from>
        <xdr:to>
          <xdr:col>1</xdr:col>
          <xdr:colOff>63500</xdr:colOff>
          <xdr:row>17</xdr:row>
          <xdr:rowOff>25400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2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17</xdr:row>
          <xdr:rowOff>12700</xdr:rowOff>
        </xdr:from>
        <xdr:to>
          <xdr:col>1</xdr:col>
          <xdr:colOff>63500</xdr:colOff>
          <xdr:row>18</xdr:row>
          <xdr:rowOff>38100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2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18</xdr:row>
          <xdr:rowOff>12700</xdr:rowOff>
        </xdr:from>
        <xdr:to>
          <xdr:col>1</xdr:col>
          <xdr:colOff>63500</xdr:colOff>
          <xdr:row>19</xdr:row>
          <xdr:rowOff>38100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2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19</xdr:row>
          <xdr:rowOff>12700</xdr:rowOff>
        </xdr:from>
        <xdr:to>
          <xdr:col>1</xdr:col>
          <xdr:colOff>63500</xdr:colOff>
          <xdr:row>20</xdr:row>
          <xdr:rowOff>38100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2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20</xdr:row>
          <xdr:rowOff>12700</xdr:rowOff>
        </xdr:from>
        <xdr:to>
          <xdr:col>1</xdr:col>
          <xdr:colOff>63500</xdr:colOff>
          <xdr:row>21</xdr:row>
          <xdr:rowOff>38100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2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21</xdr:row>
          <xdr:rowOff>12700</xdr:rowOff>
        </xdr:from>
        <xdr:to>
          <xdr:col>1</xdr:col>
          <xdr:colOff>63500</xdr:colOff>
          <xdr:row>22</xdr:row>
          <xdr:rowOff>38100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2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22</xdr:row>
          <xdr:rowOff>12700</xdr:rowOff>
        </xdr:from>
        <xdr:to>
          <xdr:col>1</xdr:col>
          <xdr:colOff>63500</xdr:colOff>
          <xdr:row>23</xdr:row>
          <xdr:rowOff>38100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2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23</xdr:row>
          <xdr:rowOff>12700</xdr:rowOff>
        </xdr:from>
        <xdr:to>
          <xdr:col>1</xdr:col>
          <xdr:colOff>63500</xdr:colOff>
          <xdr:row>24</xdr:row>
          <xdr:rowOff>38100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2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24</xdr:row>
          <xdr:rowOff>12700</xdr:rowOff>
        </xdr:from>
        <xdr:to>
          <xdr:col>1</xdr:col>
          <xdr:colOff>63500</xdr:colOff>
          <xdr:row>25</xdr:row>
          <xdr:rowOff>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2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5499100</xdr:colOff>
          <xdr:row>26</xdr:row>
          <xdr:rowOff>171450</xdr:rowOff>
        </xdr:from>
        <xdr:to>
          <xdr:col>2</xdr:col>
          <xdr:colOff>7118350</xdr:colOff>
          <xdr:row>28</xdr:row>
          <xdr:rowOff>50800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2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Adjustments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5486400</xdr:colOff>
          <xdr:row>27</xdr:row>
          <xdr:rowOff>184150</xdr:rowOff>
        </xdr:from>
        <xdr:to>
          <xdr:col>2</xdr:col>
          <xdr:colOff>7118350</xdr:colOff>
          <xdr:row>29</xdr:row>
          <xdr:rowOff>63500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2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Ability to Pay Program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xdr:row>
          <xdr:rowOff>0</xdr:rowOff>
        </xdr:from>
        <xdr:to>
          <xdr:col>1</xdr:col>
          <xdr:colOff>63500</xdr:colOff>
          <xdr:row>5</xdr:row>
          <xdr:rowOff>38100</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2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450850</xdr:colOff>
          <xdr:row>1</xdr:row>
          <xdr:rowOff>25400</xdr:rowOff>
        </xdr:from>
        <xdr:to>
          <xdr:col>2</xdr:col>
          <xdr:colOff>0</xdr:colOff>
          <xdr:row>2</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B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xdr:row>
          <xdr:rowOff>25400</xdr:rowOff>
        </xdr:from>
        <xdr:to>
          <xdr:col>2</xdr:col>
          <xdr:colOff>0</xdr:colOff>
          <xdr:row>3</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B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xdr:row>
          <xdr:rowOff>25400</xdr:rowOff>
        </xdr:from>
        <xdr:to>
          <xdr:col>2</xdr:col>
          <xdr:colOff>0</xdr:colOff>
          <xdr:row>4</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B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xdr:row>
          <xdr:rowOff>12700</xdr:rowOff>
        </xdr:from>
        <xdr:to>
          <xdr:col>2</xdr:col>
          <xdr:colOff>0</xdr:colOff>
          <xdr:row>4</xdr:row>
          <xdr:rowOff>527050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B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xdr:row>
          <xdr:rowOff>25400</xdr:rowOff>
        </xdr:from>
        <xdr:to>
          <xdr:col>2</xdr:col>
          <xdr:colOff>0</xdr:colOff>
          <xdr:row>6</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B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6</xdr:row>
          <xdr:rowOff>25400</xdr:rowOff>
        </xdr:from>
        <xdr:to>
          <xdr:col>2</xdr:col>
          <xdr:colOff>0</xdr:colOff>
          <xdr:row>6</xdr:row>
          <xdr:rowOff>298450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B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7</xdr:row>
          <xdr:rowOff>25400</xdr:rowOff>
        </xdr:from>
        <xdr:to>
          <xdr:col>2</xdr:col>
          <xdr:colOff>0</xdr:colOff>
          <xdr:row>8</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B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8</xdr:row>
          <xdr:rowOff>25400</xdr:rowOff>
        </xdr:from>
        <xdr:to>
          <xdr:col>2</xdr:col>
          <xdr:colOff>0</xdr:colOff>
          <xdr:row>8</xdr:row>
          <xdr:rowOff>241300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B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9</xdr:row>
          <xdr:rowOff>12700</xdr:rowOff>
        </xdr:from>
        <xdr:to>
          <xdr:col>2</xdr:col>
          <xdr:colOff>0</xdr:colOff>
          <xdr:row>9</xdr:row>
          <xdr:rowOff>412750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B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10</xdr:row>
          <xdr:rowOff>25400</xdr:rowOff>
        </xdr:from>
        <xdr:to>
          <xdr:col>2</xdr:col>
          <xdr:colOff>0</xdr:colOff>
          <xdr:row>11</xdr:row>
          <xdr:rowOff>12700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B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11</xdr:row>
          <xdr:rowOff>25400</xdr:rowOff>
        </xdr:from>
        <xdr:to>
          <xdr:col>2</xdr:col>
          <xdr:colOff>0</xdr:colOff>
          <xdr:row>12</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B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12</xdr:row>
          <xdr:rowOff>25400</xdr:rowOff>
        </xdr:from>
        <xdr:to>
          <xdr:col>2</xdr:col>
          <xdr:colOff>0</xdr:colOff>
          <xdr:row>12</xdr:row>
          <xdr:rowOff>228600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B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13</xdr:row>
          <xdr:rowOff>12700</xdr:rowOff>
        </xdr:from>
        <xdr:to>
          <xdr:col>2</xdr:col>
          <xdr:colOff>0</xdr:colOff>
          <xdr:row>13</xdr:row>
          <xdr:rowOff>241300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B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14</xdr:row>
          <xdr:rowOff>25400</xdr:rowOff>
        </xdr:from>
        <xdr:to>
          <xdr:col>2</xdr:col>
          <xdr:colOff>0</xdr:colOff>
          <xdr:row>15</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B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16</xdr:row>
          <xdr:rowOff>25400</xdr:rowOff>
        </xdr:from>
        <xdr:to>
          <xdr:col>2</xdr:col>
          <xdr:colOff>0</xdr:colOff>
          <xdr:row>16</xdr:row>
          <xdr:rowOff>381000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B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17</xdr:row>
          <xdr:rowOff>25400</xdr:rowOff>
        </xdr:from>
        <xdr:to>
          <xdr:col>2</xdr:col>
          <xdr:colOff>0</xdr:colOff>
          <xdr:row>18</xdr:row>
          <xdr:rowOff>12700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B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18</xdr:row>
          <xdr:rowOff>25400</xdr:rowOff>
        </xdr:from>
        <xdr:to>
          <xdr:col>2</xdr:col>
          <xdr:colOff>0</xdr:colOff>
          <xdr:row>19</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B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19</xdr:row>
          <xdr:rowOff>25400</xdr:rowOff>
        </xdr:from>
        <xdr:to>
          <xdr:col>2</xdr:col>
          <xdr:colOff>0</xdr:colOff>
          <xdr:row>19</xdr:row>
          <xdr:rowOff>298450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B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20</xdr:row>
          <xdr:rowOff>25400</xdr:rowOff>
        </xdr:from>
        <xdr:to>
          <xdr:col>2</xdr:col>
          <xdr:colOff>0</xdr:colOff>
          <xdr:row>21</xdr:row>
          <xdr:rowOff>76200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B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21</xdr:row>
          <xdr:rowOff>25400</xdr:rowOff>
        </xdr:from>
        <xdr:to>
          <xdr:col>2</xdr:col>
          <xdr:colOff>0</xdr:colOff>
          <xdr:row>21</xdr:row>
          <xdr:rowOff>298450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B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22</xdr:row>
          <xdr:rowOff>25400</xdr:rowOff>
        </xdr:from>
        <xdr:to>
          <xdr:col>2</xdr:col>
          <xdr:colOff>0</xdr:colOff>
          <xdr:row>22</xdr:row>
          <xdr:rowOff>266700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B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22</xdr:row>
          <xdr:rowOff>444500</xdr:rowOff>
        </xdr:from>
        <xdr:to>
          <xdr:col>2</xdr:col>
          <xdr:colOff>0</xdr:colOff>
          <xdr:row>24</xdr:row>
          <xdr:rowOff>127000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B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23</xdr:row>
          <xdr:rowOff>177800</xdr:rowOff>
        </xdr:from>
        <xdr:to>
          <xdr:col>2</xdr:col>
          <xdr:colOff>12700</xdr:colOff>
          <xdr:row>25</xdr:row>
          <xdr:rowOff>127000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B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25</xdr:row>
          <xdr:rowOff>25400</xdr:rowOff>
        </xdr:from>
        <xdr:to>
          <xdr:col>2</xdr:col>
          <xdr:colOff>0</xdr:colOff>
          <xdr:row>25</xdr:row>
          <xdr:rowOff>228600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B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26</xdr:row>
          <xdr:rowOff>25400</xdr:rowOff>
        </xdr:from>
        <xdr:to>
          <xdr:col>2</xdr:col>
          <xdr:colOff>0</xdr:colOff>
          <xdr:row>26</xdr:row>
          <xdr:rowOff>241300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B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27</xdr:row>
          <xdr:rowOff>25400</xdr:rowOff>
        </xdr:from>
        <xdr:to>
          <xdr:col>2</xdr:col>
          <xdr:colOff>0</xdr:colOff>
          <xdr:row>28</xdr:row>
          <xdr:rowOff>12700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B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29</xdr:row>
          <xdr:rowOff>25400</xdr:rowOff>
        </xdr:from>
        <xdr:to>
          <xdr:col>2</xdr:col>
          <xdr:colOff>0</xdr:colOff>
          <xdr:row>30</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B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30</xdr:row>
          <xdr:rowOff>25400</xdr:rowOff>
        </xdr:from>
        <xdr:to>
          <xdr:col>2</xdr:col>
          <xdr:colOff>0</xdr:colOff>
          <xdr:row>31</xdr:row>
          <xdr:rowOff>12700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B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31</xdr:row>
          <xdr:rowOff>25400</xdr:rowOff>
        </xdr:from>
        <xdr:to>
          <xdr:col>2</xdr:col>
          <xdr:colOff>0</xdr:colOff>
          <xdr:row>31</xdr:row>
          <xdr:rowOff>419100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B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32</xdr:row>
          <xdr:rowOff>25400</xdr:rowOff>
        </xdr:from>
        <xdr:to>
          <xdr:col>2</xdr:col>
          <xdr:colOff>0</xdr:colOff>
          <xdr:row>33</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B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33</xdr:row>
          <xdr:rowOff>25400</xdr:rowOff>
        </xdr:from>
        <xdr:to>
          <xdr:col>2</xdr:col>
          <xdr:colOff>0</xdr:colOff>
          <xdr:row>34</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B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34</xdr:row>
          <xdr:rowOff>25400</xdr:rowOff>
        </xdr:from>
        <xdr:to>
          <xdr:col>2</xdr:col>
          <xdr:colOff>0</xdr:colOff>
          <xdr:row>34</xdr:row>
          <xdr:rowOff>336550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B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47</xdr:row>
          <xdr:rowOff>25400</xdr:rowOff>
        </xdr:from>
        <xdr:to>
          <xdr:col>2</xdr:col>
          <xdr:colOff>0</xdr:colOff>
          <xdr:row>48</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B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48</xdr:row>
          <xdr:rowOff>25400</xdr:rowOff>
        </xdr:from>
        <xdr:to>
          <xdr:col>2</xdr:col>
          <xdr:colOff>0</xdr:colOff>
          <xdr:row>48</xdr:row>
          <xdr:rowOff>222250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B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49</xdr:row>
          <xdr:rowOff>25400</xdr:rowOff>
        </xdr:from>
        <xdr:to>
          <xdr:col>2</xdr:col>
          <xdr:colOff>0</xdr:colOff>
          <xdr:row>50</xdr:row>
          <xdr:rowOff>12700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B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50</xdr:row>
          <xdr:rowOff>25400</xdr:rowOff>
        </xdr:from>
        <xdr:to>
          <xdr:col>2</xdr:col>
          <xdr:colOff>0</xdr:colOff>
          <xdr:row>51</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B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51</xdr:row>
          <xdr:rowOff>25400</xdr:rowOff>
        </xdr:from>
        <xdr:to>
          <xdr:col>2</xdr:col>
          <xdr:colOff>0</xdr:colOff>
          <xdr:row>51</xdr:row>
          <xdr:rowOff>330200</xdr:rowOff>
        </xdr:to>
        <xdr:sp macro="" textlink="">
          <xdr:nvSpPr>
            <xdr:cNvPr id="48172" name="Check Box 44" hidden="1">
              <a:extLst>
                <a:ext uri="{63B3BB69-23CF-44E3-9099-C40C66FF867C}">
                  <a14:compatExt spid="_x0000_s48172"/>
                </a:ext>
                <a:ext uri="{FF2B5EF4-FFF2-40B4-BE49-F238E27FC236}">
                  <a16:creationId xmlns:a16="http://schemas.microsoft.com/office/drawing/2014/main" id="{00000000-0008-0000-0B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52</xdr:row>
          <xdr:rowOff>0</xdr:rowOff>
        </xdr:from>
        <xdr:to>
          <xdr:col>2</xdr:col>
          <xdr:colOff>0</xdr:colOff>
          <xdr:row>52</xdr:row>
          <xdr:rowOff>222250</xdr:rowOff>
        </xdr:to>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B00-00002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51</xdr:row>
          <xdr:rowOff>228600</xdr:rowOff>
        </xdr:from>
        <xdr:to>
          <xdr:col>2</xdr:col>
          <xdr:colOff>12700</xdr:colOff>
          <xdr:row>52</xdr:row>
          <xdr:rowOff>260350</xdr:rowOff>
        </xdr:to>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B00-00002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54</xdr:row>
          <xdr:rowOff>25400</xdr:rowOff>
        </xdr:from>
        <xdr:to>
          <xdr:col>2</xdr:col>
          <xdr:colOff>0</xdr:colOff>
          <xdr:row>54</xdr:row>
          <xdr:rowOff>241300</xdr:rowOff>
        </xdr:to>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B00-00003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55</xdr:row>
          <xdr:rowOff>25400</xdr:rowOff>
        </xdr:from>
        <xdr:to>
          <xdr:col>2</xdr:col>
          <xdr:colOff>0</xdr:colOff>
          <xdr:row>56</xdr:row>
          <xdr:rowOff>50800</xdr:rowOff>
        </xdr:to>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B00-00003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36</xdr:row>
          <xdr:rowOff>25400</xdr:rowOff>
        </xdr:from>
        <xdr:to>
          <xdr:col>2</xdr:col>
          <xdr:colOff>12700</xdr:colOff>
          <xdr:row>36</xdr:row>
          <xdr:rowOff>228600</xdr:rowOff>
        </xdr:to>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B00-00003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37</xdr:row>
          <xdr:rowOff>25400</xdr:rowOff>
        </xdr:from>
        <xdr:to>
          <xdr:col>2</xdr:col>
          <xdr:colOff>12700</xdr:colOff>
          <xdr:row>37</xdr:row>
          <xdr:rowOff>222250</xdr:rowOff>
        </xdr:to>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B00-00003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38</xdr:row>
          <xdr:rowOff>25400</xdr:rowOff>
        </xdr:from>
        <xdr:to>
          <xdr:col>2</xdr:col>
          <xdr:colOff>12700</xdr:colOff>
          <xdr:row>38</xdr:row>
          <xdr:rowOff>241300</xdr:rowOff>
        </xdr:to>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B00-00003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39</xdr:row>
          <xdr:rowOff>31750</xdr:rowOff>
        </xdr:from>
        <xdr:to>
          <xdr:col>2</xdr:col>
          <xdr:colOff>12700</xdr:colOff>
          <xdr:row>40</xdr:row>
          <xdr:rowOff>95250</xdr:rowOff>
        </xdr:to>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B00-00003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40</xdr:row>
          <xdr:rowOff>25400</xdr:rowOff>
        </xdr:from>
        <xdr:to>
          <xdr:col>2</xdr:col>
          <xdr:colOff>12700</xdr:colOff>
          <xdr:row>41</xdr:row>
          <xdr:rowOff>0</xdr:rowOff>
        </xdr:to>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B00-00003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44</xdr:row>
          <xdr:rowOff>25400</xdr:rowOff>
        </xdr:from>
        <xdr:to>
          <xdr:col>2</xdr:col>
          <xdr:colOff>12700</xdr:colOff>
          <xdr:row>44</xdr:row>
          <xdr:rowOff>241300</xdr:rowOff>
        </xdr:to>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B00-00003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41</xdr:row>
          <xdr:rowOff>25400</xdr:rowOff>
        </xdr:from>
        <xdr:to>
          <xdr:col>2</xdr:col>
          <xdr:colOff>12700</xdr:colOff>
          <xdr:row>42</xdr:row>
          <xdr:rowOff>95250</xdr:rowOff>
        </xdr:to>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B00-00003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45</xdr:row>
          <xdr:rowOff>25400</xdr:rowOff>
        </xdr:from>
        <xdr:to>
          <xdr:col>2</xdr:col>
          <xdr:colOff>12700</xdr:colOff>
          <xdr:row>45</xdr:row>
          <xdr:rowOff>266700</xdr:rowOff>
        </xdr:to>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B00-00003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37</xdr:row>
          <xdr:rowOff>25400</xdr:rowOff>
        </xdr:from>
        <xdr:to>
          <xdr:col>2</xdr:col>
          <xdr:colOff>12700</xdr:colOff>
          <xdr:row>37</xdr:row>
          <xdr:rowOff>228600</xdr:rowOff>
        </xdr:to>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B00-00003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42</xdr:row>
          <xdr:rowOff>25400</xdr:rowOff>
        </xdr:from>
        <xdr:to>
          <xdr:col>2</xdr:col>
          <xdr:colOff>12700</xdr:colOff>
          <xdr:row>42</xdr:row>
          <xdr:rowOff>241300</xdr:rowOff>
        </xdr:to>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B00-00003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43</xdr:row>
          <xdr:rowOff>25400</xdr:rowOff>
        </xdr:from>
        <xdr:to>
          <xdr:col>2</xdr:col>
          <xdr:colOff>12700</xdr:colOff>
          <xdr:row>43</xdr:row>
          <xdr:rowOff>266700</xdr:rowOff>
        </xdr:to>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B00-00003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53</xdr:row>
          <xdr:rowOff>25400</xdr:rowOff>
        </xdr:from>
        <xdr:to>
          <xdr:col>2</xdr:col>
          <xdr:colOff>0</xdr:colOff>
          <xdr:row>53</xdr:row>
          <xdr:rowOff>241300</xdr:rowOff>
        </xdr:to>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B00-00004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cc\aocdata\Users\MLira\Documents\CRT%20for%20AB103%20clea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cc\aocdata\Users\MLira\Documents\AB103%20clean%20c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 and Other Information"/>
      <sheetName val="Data"/>
      <sheetName val="Code2"/>
      <sheetName val="Program"/>
      <sheetName val="Performance"/>
      <sheetName val="Annual Financial Report"/>
      <sheetName val="Code"/>
      <sheetName val="Sheet1"/>
      <sheetName val="Sheet2"/>
    </sheetNames>
    <sheetDataSet>
      <sheetData sheetId="0"/>
      <sheetData sheetId="1"/>
      <sheetData sheetId="2"/>
      <sheetData sheetId="3"/>
      <sheetData sheetId="4"/>
      <sheetData sheetId="5"/>
      <sheetData sheetId="6">
        <row r="2">
          <cell r="L2" t="str">
            <v>Court</v>
          </cell>
        </row>
        <row r="3">
          <cell r="L3" t="str">
            <v>County</v>
          </cell>
        </row>
        <row r="4">
          <cell r="L4" t="str">
            <v>Private Agency</v>
          </cell>
        </row>
        <row r="5">
          <cell r="L5" t="str">
            <v>FTB-COD</v>
          </cell>
        </row>
        <row r="6">
          <cell r="L6" t="str">
            <v>Intra-branch</v>
          </cell>
        </row>
        <row r="7">
          <cell r="L7" t="str">
            <v>None</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 and Other Information"/>
      <sheetName val="Data"/>
      <sheetName val="Code2"/>
      <sheetName val="Program"/>
      <sheetName val="Performance"/>
      <sheetName val="Annual Financial Report"/>
      <sheetName val="Code"/>
      <sheetName val="Sheet1"/>
      <sheetName val="Sheet2"/>
    </sheetNames>
    <sheetDataSet>
      <sheetData sheetId="0"/>
      <sheetData sheetId="1"/>
      <sheetData sheetId="2"/>
      <sheetData sheetId="3"/>
      <sheetData sheetId="4"/>
      <sheetData sheetId="5"/>
      <sheetData sheetId="6">
        <row r="2">
          <cell r="L2" t="str">
            <v>Court</v>
          </cell>
        </row>
        <row r="3">
          <cell r="L3" t="str">
            <v>County</v>
          </cell>
        </row>
        <row r="4">
          <cell r="L4" t="str">
            <v>Private Agency</v>
          </cell>
        </row>
        <row r="5">
          <cell r="L5" t="str">
            <v>FTB-COD</v>
          </cell>
        </row>
        <row r="6">
          <cell r="L6" t="str">
            <v>Intra-branch</v>
          </cell>
        </row>
        <row r="7">
          <cell r="L7" t="str">
            <v>None</v>
          </cell>
        </row>
      </sheetData>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5E1FD68-0F80-42B5-9774-80F4F10796CF}" name="ContactInfo" displayName="ContactInfo" ref="A2:L3" totalsRowShown="0" headerRowDxfId="45">
  <autoFilter ref="A2:L3" xr:uid="{CDD017AA-173E-4DBF-8617-41FD656D0F34}"/>
  <tableColumns count="12">
    <tableColumn id="1" xr3:uid="{DD03E724-34B4-42F4-A9BA-6711FE6FFD61}" name="Court-County">
      <calculatedColumnFormula>'Collection Activities'!$K$2</calculatedColumnFormula>
    </tableColumn>
    <tableColumn id="2" xr3:uid="{207BEDB6-459A-417E-BADA-C40127834524}" name="CourtContact">
      <calculatedColumnFormula>IF('Collection Activities'!$C$4="","N/A",'Collection Activities'!$C$4)</calculatedColumnFormula>
    </tableColumn>
    <tableColumn id="3" xr3:uid="{6DD57D4C-E04F-4297-B7D7-DCC8040C2445}" name="CourtPhone">
      <calculatedColumnFormula>IF('Collection Activities'!$C$5="","N/A",'Collection Activities'!$C$5)</calculatedColumnFormula>
    </tableColumn>
    <tableColumn id="4" xr3:uid="{77227622-2B8A-4330-A9A9-5DF9B515998F}" name="CourtEmail">
      <calculatedColumnFormula>IF('Collection Activities'!$C$6="","N/A",'Collection Activities'!$C$6)</calculatedColumnFormula>
    </tableColumn>
    <tableColumn id="5" xr3:uid="{CCE9391B-AA2F-4B18-91A1-16600BE9DBC5}" name="CountyContact">
      <calculatedColumnFormula>IF('Collection Activities'!$C$8="","N/A",'Collection Activities'!$C$8)</calculatedColumnFormula>
    </tableColumn>
    <tableColumn id="6" xr3:uid="{32E7ABD5-F9AA-4E57-B77F-0CEB138A9588}" name="CountyPhone">
      <calculatedColumnFormula>IF('Collection Activities'!$C$9="","N/A",'Collection Activities'!$C$9)</calculatedColumnFormula>
    </tableColumn>
    <tableColumn id="7" xr3:uid="{FDBAED60-6F50-4581-80C4-A965073434F7}" name="CountyEmail">
      <calculatedColumnFormula>IF('Collection Activities'!$C$10="","N/A",'Collection Activities'!$C$10)</calculatedColumnFormula>
    </tableColumn>
    <tableColumn id="8" xr3:uid="{D7D5043F-DFD5-4CE3-9971-5675F077CE3A}" name="Agency1">
      <calculatedColumnFormula>IF('Collection Activities'!$K$12=" ","N/A",'Collection Activities'!$K$12)</calculatedColumnFormula>
    </tableColumn>
    <tableColumn id="9" xr3:uid="{D5FFCB7C-19BB-41FD-930E-8ED43E11747C}" name="Agency2">
      <calculatedColumnFormula>IF('Collection Activities'!$K$13=" ","N/A",'Collection Activities'!$K$13)</calculatedColumnFormula>
    </tableColumn>
    <tableColumn id="10" xr3:uid="{3C3E739E-8AA4-4BD1-B86F-C2FD15ED022B}" name="Agency3">
      <calculatedColumnFormula>IF('Collection Activities'!$K$14=" ","N/A",'Collection Activities'!$K$14)</calculatedColumnFormula>
    </tableColumn>
    <tableColumn id="11" xr3:uid="{B0BA6DDB-5216-409F-9E3B-D96E7ABEA2B6}" name="Agency4">
      <calculatedColumnFormula>IF('Collection Activities'!$K$15=" ","N/A",'Collection Activities'!$K$15)</calculatedColumnFormula>
    </tableColumn>
    <tableColumn id="12" xr3:uid="{AB8AE12F-B12F-4B43-8AC7-593A0EEB0A4C}" name="Agency5">
      <calculatedColumnFormula>IF('Collection Activities'!$K$16=" ","N/A",'Collection Activities'!$K$16)</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43E6D69-084B-4520-BE2F-F9A22E27C126}" name="DashboardComment" displayName="DashboardComment" ref="A5:A6" totalsRowShown="0" headerRowDxfId="25">
  <autoFilter ref="A5:A6" xr:uid="{C43E6D69-084B-4520-BE2F-F9A22E27C126}"/>
  <tableColumns count="1">
    <tableColumn id="1" xr3:uid="{34F0B3CA-00A8-49AB-A415-98451F2A4C50}" name="DashboardComment">
      <calculatedColumnFormula>IF('Performance Metrics'!$A$30="","N/A",'Performance Metrics'!A$30)</calculatedColumn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D2D58E9-5E73-4AE6-84B3-611035417A3D}" name="NonDelinquent" displayName="NonDelinquent" ref="A2:G3" totalsRowShown="0" headerRowDxfId="24">
  <autoFilter ref="A2:G3" xr:uid="{B5319021-0DAD-48CA-8877-F5316C810B43}"/>
  <tableColumns count="7">
    <tableColumn id="1" xr3:uid="{9B41FAA1-959C-4073-A564-5B4B282AD54A}" name="NDCurrentCases"/>
    <tableColumn id="2" xr3:uid="{04A4B1F2-6475-4077-A1BF-46470702A27F}" name="NDCurrentValue"/>
    <tableColumn id="3" xr3:uid="{6C7766B6-C4DA-4836-AEBC-7BB002833814}" name="NDPriorCases"/>
    <tableColumn id="4" xr3:uid="{F8402D87-C844-4B57-91EC-0FC2ABB23DF0}" name="NDPriorValue"/>
    <tableColumn id="8" xr3:uid="{C311D96E-B22A-43D9-BB8F-BD58375459D6}" name="NDTotalCases">
      <calculatedColumnFormula>IF(SUM(A3,C3)=0,"",SUM(A3,C3))</calculatedColumnFormula>
    </tableColumn>
    <tableColumn id="7" xr3:uid="{48194F60-70B2-44D1-B10E-F75E92E444D6}" name="NDTotalValue">
      <calculatedColumnFormula>IF(SUM(B3,D3)=0,"",SUM(B3,D3))</calculatedColumnFormula>
    </tableColumn>
    <tableColumn id="6" xr3:uid="{29265D7D-BA3C-4FBB-B195-15F9D90ED2A5}" name="Restitutio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C98F54-3ABE-4293-9E7F-4C62FB8BF7B8}" name="Current" displayName="Current" ref="A6:J13" totalsRowShown="0" headerRowDxfId="23">
  <autoFilter ref="A6:J13" xr:uid="{1943C019-173F-475C-9A97-75888FCF7150}"/>
  <tableColumns count="10">
    <tableColumn id="1" xr3:uid="{915F4119-87B1-42FF-BCA5-C5458A5D7BA1}" name="Current" dataDxfId="22"/>
    <tableColumn id="2" xr3:uid="{DBC1FF13-3B7B-4977-8B5C-7BE03B0350AF}" name="CasesBeginning"/>
    <tableColumn id="3" xr3:uid="{E051A130-834B-4795-A420-AF9F3C60375B}" name="ValueBeginning"/>
    <tableColumn id="4" xr3:uid="{F94BF49A-BB8E-4544-8925-F290114DEF40}" name="CasesPaid"/>
    <tableColumn id="5" xr3:uid="{358E6A97-86F2-4A18-B773-0F24FE45B667}" name="Revenue"/>
    <tableColumn id="6" xr3:uid="{8E014C74-635A-4EBA-A778-5684B3264544}" name="Administrative Cost"/>
    <tableColumn id="7" xr3:uid="{B42A7768-D0AE-4C2B-AE79-BB7D35D5D79D}" name="Adjustments"/>
    <tableColumn id="8" xr3:uid="{4B78FC8A-7C8E-4997-B176-F558913C2F45}" name="Discharge"/>
    <tableColumn id="9" xr3:uid="{E3659EAE-7571-4B94-8B67-7CD541197975}" name="Installment"/>
    <tableColumn id="10" xr3:uid="{2786E935-0D80-4489-9F85-2ED5B472BB73}" name="Default"/>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E1659C5-B57D-4CE9-9AB4-58913A8A91D8}" name="Prior" displayName="Prior" ref="A16:J23" totalsRowShown="0" headerRowDxfId="21">
  <autoFilter ref="A16:J23" xr:uid="{1A110EA2-127E-4484-B891-0F1EC9461620}"/>
  <tableColumns count="10">
    <tableColumn id="1" xr3:uid="{9C7E228D-D6CB-4052-8D56-C924D6F4CD9A}" name="Prior" dataDxfId="20"/>
    <tableColumn id="2" xr3:uid="{A4A64BE0-628B-4F50-8AA0-B140CDFE7D75}" name="CasesBeginning"/>
    <tableColumn id="3" xr3:uid="{906025CA-CF56-4352-86EF-058790E08CA7}" name="ValueBeginning"/>
    <tableColumn id="4" xr3:uid="{38CF8016-A386-418F-94BF-EA075DBC53A2}" name="CasesPaid"/>
    <tableColumn id="5" xr3:uid="{980EF786-D2BF-47BE-8C0F-582F9FEA0DE8}" name="Revenue"/>
    <tableColumn id="6" xr3:uid="{7347EB9A-DAA2-494F-9D76-178D57AEE172}" name="Administrative Cost"/>
    <tableColumn id="7" xr3:uid="{3DEEF837-D011-440C-9125-EBF63AC49BB6}" name="Adjustments"/>
    <tableColumn id="8" xr3:uid="{48D7C9C5-3B9C-4E78-9904-DE89D2B4518C}" name="Discharge"/>
    <tableColumn id="9" xr3:uid="{BC290737-BDCF-4A10-9FCD-794344292F65}" name="Installment"/>
    <tableColumn id="10" xr3:uid="{9D4BBEFB-CE0D-4667-97CE-8C765CE4A351}" name="Default"/>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4A237AE-6735-4813-A437-10CD853BAB3A}" name="EndingBalance" displayName="EndingBalance" ref="A36:C43" totalsRowShown="0">
  <autoFilter ref="A36:C43" xr:uid="{75765B65-BCD0-4589-89D9-F23B667C1D1D}"/>
  <tableColumns count="3">
    <tableColumn id="1" xr3:uid="{5E20F460-6D31-4B8F-8D5B-14E4FA789FE6}" name="Ending Balance" dataDxfId="19"/>
    <tableColumn id="2" xr3:uid="{F47CC0AA-DFF5-4F82-A92F-2015FBCD63DB}" name="Cases"/>
    <tableColumn id="3" xr3:uid="{7E4EFA6B-37C0-4F8E-9DB9-D3BDB03FDB21}" name="Value"/>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2E2F2F0-3274-48F4-A1F0-4693BE926B0F}" name="OJR_Restitution" displayName="OJR_Restitution" ref="A47:I54" totalsRowShown="0" headerRowDxfId="18">
  <autoFilter ref="A47:I54" xr:uid="{1DF488BB-BDDD-4089-BEAC-584AF303B7E9}"/>
  <tableColumns count="9">
    <tableColumn id="1" xr3:uid="{E2BD8C8E-859A-436F-8E76-EA02A7E7189D}" name="Restitution" dataDxfId="17"/>
    <tableColumn id="2" xr3:uid="{E4C113F3-7EFB-4999-8D4D-76034F720C78}" name="CasesBeginning"/>
    <tableColumn id="3" xr3:uid="{CB1D2DF9-6C4E-4695-90F5-AF748B949492}" name="ValueBeginning"/>
    <tableColumn id="4" xr3:uid="{80E50D9F-26F1-4F76-96E3-4BBBBC00546A}" name="CasesNew"/>
    <tableColumn id="5" xr3:uid="{78DA0199-938E-4645-BB26-47FC1CC163FE}" name="ValueNew"/>
    <tableColumn id="8" xr3:uid="{D42A6DA6-9D65-4762-A96F-5AC6E0412213}" name="RestitutionPd">
      <calculatedColumnFormula>IF('Annual Financial Report'!$G$52="","",'Annual Financial Report'!$G$52)</calculatedColumnFormula>
    </tableColumn>
    <tableColumn id="6" xr3:uid="{4990B016-CD00-4814-98EF-BA873C76CFC5}" name="BalanceMod">
      <calculatedColumnFormula>IF('Annual Financial Report'!$G$52="","",'Annual Financial Report'!$G$52)</calculatedColumnFormula>
    </tableColumn>
    <tableColumn id="9" xr3:uid="{668B6993-FAC6-41C4-889E-E203B740C4AF}" name="CasesEnding"/>
    <tableColumn id="10" xr3:uid="{58AEAA66-1C46-4650-9547-E7206C2A0511}" name="ValueEnding"/>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343F66-03A9-405C-B7CB-59A0CF2C2217}" name="Combined" displayName="Combined" ref="A26:J33" totalsRowShown="0" headerRowDxfId="16">
  <autoFilter ref="A26:J33" xr:uid="{DA73B44D-317A-4085-9265-5FE82F59AC43}"/>
  <tableColumns count="10">
    <tableColumn id="1" xr3:uid="{50246D24-C828-42AF-AA1B-0414D2E182E4}" name="Combined" dataDxfId="15"/>
    <tableColumn id="2" xr3:uid="{288D5514-5B86-4DA8-9E6E-9789AFF6C4B9}" name="CasesBeginning"/>
    <tableColumn id="3" xr3:uid="{0F24D36A-3E78-4E49-9B7A-71C398B0F7C3}" name="ValueBeginning"/>
    <tableColumn id="4" xr3:uid="{881B4E2C-4A21-4BE9-B73E-F1BB7A218D07}" name="CasesPaid"/>
    <tableColumn id="5" xr3:uid="{4582752A-67CE-4FFF-8ACB-043EBEB6C5BF}" name="Revenue"/>
    <tableColumn id="6" xr3:uid="{DC33D41D-D081-4CBB-BAD9-F5FF3CC014FC}" name="Administrative Cost"/>
    <tableColumn id="7" xr3:uid="{A89641C9-993D-4AE4-959B-C4E8B3AB48A6}" name="Adjustments"/>
    <tableColumn id="8" xr3:uid="{302B2E2D-DC2E-4D01-A2FD-D3BE8EB98FB1}" name="Discharge"/>
    <tableColumn id="9" xr3:uid="{CCFCA775-E798-4454-8D84-685BB93DEF01}" name="Installment"/>
    <tableColumn id="10" xr3:uid="{23FD1EC6-32DD-4868-A04C-A2B7CB39DA46}" name="Default" dataDxfId="14">
      <calculatedColumnFormula>IF(SUM(J7,J17)=0,"",SUM(J7,J17))</calculatedColumnFormula>
    </tableColumn>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8559FFB-0E08-4216-979E-79685781B898}" name="ATPValue" displayName="ATPValue" ref="E36:K39" totalsRowShown="0" headerRowDxfId="13">
  <autoFilter ref="E36:K39" xr:uid="{5D4FFB65-666B-4482-8423-C4B17CDF661F}"/>
  <tableColumns count="7">
    <tableColumn id="1" xr3:uid="{4CA85C14-A936-47AE-B937-9280B8C37C5C}" name="ATP Value" dataDxfId="12"/>
    <tableColumn id="2" xr3:uid="{DFF8A5AC-52D3-4C68-BA17-F33EF3BB0055}" name="Online Nnondelinquent" dataDxfId="11">
      <calculatedColumnFormula>IF('Annual Financial Report'!$C$46="","",'Annual Financial Report'!$C$46)</calculatedColumnFormula>
    </tableColumn>
    <tableColumn id="3" xr3:uid="{CA6B0606-010C-4355-B1DD-B7066ACE468E}" name="Online Delinquent" dataDxfId="10">
      <calculatedColumnFormula>IF('Annual Financial Report'!$D$46="","",'Annual Financial Report'!$D$46)</calculatedColumnFormula>
    </tableColumn>
    <tableColumn id="4" xr3:uid="{C3C086DD-96F0-4C0B-8FF1-6255150697B8}" name="Online Combined" dataDxfId="9">
      <calculatedColumnFormula>IF('Annual Financial Report'!$E$46="","",'Annual Financial Report'!$E$46)</calculatedColumnFormula>
    </tableColumn>
    <tableColumn id="5" xr3:uid="{98DA6CE1-830B-4883-9415-409BEBF3CEEB}" name="In-Person Nondelinquent" dataDxfId="8"/>
    <tableColumn id="6" xr3:uid="{BFB793FB-D06D-44A8-858A-DECC14D8CCCD}" name="In-Person Delinquent" dataDxfId="7"/>
    <tableColumn id="7" xr3:uid="{17A07EE4-F528-4139-B171-EFCD46ADE948}" name="In-Person Combined" dataDxfId="6"/>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46843B0-63B0-4E4A-9155-CBD7E49E2DBA}" name="ATPCasesCost" displayName="ATPCasesCost" ref="E41:I44" totalsRowShown="0">
  <autoFilter ref="E41:I44" xr:uid="{846843B0-63B0-4E4A-9155-CBD7E49E2DBA}"/>
  <tableColumns count="5">
    <tableColumn id="1" xr3:uid="{148B3394-8FBB-41DF-A319-6C1C970BAD04}" name="ATP Cases-Cost" dataDxfId="5"/>
    <tableColumn id="2" xr3:uid="{A9A3BD52-C11C-41AD-8F0A-46CF85DF6343}" name="Online Cases" dataDxfId="4"/>
    <tableColumn id="3" xr3:uid="{D5323004-D447-4170-A159-C0425EFCE543}" name="Online Cost" dataDxfId="3"/>
    <tableColumn id="4" xr3:uid="{EFC9ED3F-4377-42B6-9360-D40FA086EC91}" name="In-Person Cases" dataDxfId="2"/>
    <tableColumn id="5" xr3:uid="{676F678C-7388-4A98-A01C-22C7FA4D5FCE}" name="In-Person Cost" dataDxfId="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8080E17-5662-4039-B180-9FE546381682}" name="ActivityPerformed" displayName="ActivityPerformed" ref="A7:R8" totalsRowShown="0" headerRowDxfId="44">
  <autoFilter ref="A7:R8" xr:uid="{28A9C651-73C1-4686-8290-1730D4E93B3B}"/>
  <tableColumns count="18">
    <tableColumn id="1" xr3:uid="{4CDB3128-8BC4-413C-8140-E7542C2E01FC}" name="Activity1">
      <calculatedColumnFormula>IF('Collection Activities'!$K$20=TRUE,1,0)</calculatedColumnFormula>
    </tableColumn>
    <tableColumn id="2" xr3:uid="{259DA9AC-CC67-4C86-B1B7-2F6B7EAA4B08}" name="Activity2">
      <calculatedColumnFormula>IF('Collection Activities'!$K$21=TRUE,1,0)</calculatedColumnFormula>
    </tableColumn>
    <tableColumn id="3" xr3:uid="{1A230B20-733D-4247-9890-2BC1EDD0FE6C}" name="Activity3">
      <calculatedColumnFormula>IF('Collection Activities'!$K$22=TRUE,1,0)</calculatedColumnFormula>
    </tableColumn>
    <tableColumn id="4" xr3:uid="{1E28641C-5D4C-42B3-BF81-A7F2356E6E67}" name="Activity4">
      <calculatedColumnFormula>IF('Collection Activities'!$K$23=TRUE,1,0)</calculatedColumnFormula>
    </tableColumn>
    <tableColumn id="5" xr3:uid="{9A9F4BB1-214F-48DF-BD5D-0758AE946A70}" name="Activity5">
      <calculatedColumnFormula>IF('Collection Activities'!$K$24=TRUE,1,0)</calculatedColumnFormula>
    </tableColumn>
    <tableColumn id="6" xr3:uid="{5A9D9779-9F03-440E-BCB2-18E654AA5517}" name="Activity6">
      <calculatedColumnFormula>IF('Collection Activities'!$K$25=TRUE,1,0)</calculatedColumnFormula>
    </tableColumn>
    <tableColumn id="7" xr3:uid="{73EFBDA7-232A-4F02-A3EF-F6847F43BE6B}" name="Activity7">
      <calculatedColumnFormula>IF('Collection Activities'!$K$26=TRUE,1,0)</calculatedColumnFormula>
    </tableColumn>
    <tableColumn id="8" xr3:uid="{0F15769A-7FC9-4826-BC1F-81A259958187}" name="Activity8">
      <calculatedColumnFormula>IF('Collection Activities'!$K$27=TRUE,1,0)</calculatedColumnFormula>
    </tableColumn>
    <tableColumn id="9" xr3:uid="{276AB7DA-22A6-4D21-84FB-471BB6C097D8}" name="Activity9">
      <calculatedColumnFormula>IF('Collection Activities'!$K$28=TRUE,1,0)</calculatedColumnFormula>
    </tableColumn>
    <tableColumn id="10" xr3:uid="{FD334CBF-0EB5-42DA-9885-75669D8B66E1}" name="Activity10">
      <calculatedColumnFormula>IF('Collection Activities'!$K$29=TRUE,1,0)</calculatedColumnFormula>
    </tableColumn>
    <tableColumn id="11" xr3:uid="{2796858C-91F0-473E-92C1-0DB033053D0F}" name="Activity11">
      <calculatedColumnFormula>IF('Collection Activities'!$K$30=TRUE,1,0)</calculatedColumnFormula>
    </tableColumn>
    <tableColumn id="12" xr3:uid="{E9EE535E-19E0-448C-BF6E-0CC112538B78}" name="Activity12">
      <calculatedColumnFormula>IF('Collection Activities'!$K$31=TRUE,1,0)</calculatedColumnFormula>
    </tableColumn>
    <tableColumn id="13" xr3:uid="{8EF50F2C-C491-417B-B0D1-B402EF0E505B}" name="Activity13">
      <calculatedColumnFormula>IF('Collection Activities'!$K$32=TRUE,1,0)</calculatedColumnFormula>
    </tableColumn>
    <tableColumn id="14" xr3:uid="{F55293FD-C1C3-48C8-A865-2AA2073A0778}" name="Activity14">
      <calculatedColumnFormula>IF('Collection Activities'!$K$33=TRUE,1,0)</calculatedColumnFormula>
    </tableColumn>
    <tableColumn id="15" xr3:uid="{951C47CE-0846-4108-BB67-E23E8F7A480B}" name="Activity15">
      <calculatedColumnFormula>IF('Collection Activities'!$K$34=TRUE,1,0)</calculatedColumnFormula>
    </tableColumn>
    <tableColumn id="16" xr3:uid="{4B5BA8FB-2DE1-477E-8015-50122E9617C9}" name="Activity16">
      <calculatedColumnFormula>IF('Collection Activities'!$K$35=TRUE,1,0)</calculatedColumnFormula>
    </tableColumn>
    <tableColumn id="17" xr3:uid="{328A3117-D1C6-4B54-A863-BE252F198CCD}" name="Comprehensive?">
      <calculatedColumnFormula>'Collection Activities'!$H$43</calculatedColumnFormula>
    </tableColumn>
    <tableColumn id="18" xr3:uid="{4AFC0977-45E8-40DE-B9F9-34CC41A82811}" name="ActivityCount" dataCellStyle="Normal 2">
      <calculatedColumnFormula>SUM(A8:P8)</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F590E4A-EAA6-4728-B4CE-9940F160F291}" name="ActivityData" displayName="ActivityData" ref="A11:J14" totalsRowShown="0" headerRowDxfId="43">
  <autoFilter ref="A11:J14" xr:uid="{DE0D8076-1F0D-4B85-B784-250AB079986F}"/>
  <tableColumns count="10">
    <tableColumn id="1" xr3:uid="{504BD6DD-418A-4FEA-8764-82275486DCE5}" name="CollectionActivityData" dataDxfId="42"/>
    <tableColumn id="2" xr3:uid="{4C57C010-713A-44EC-8995-652978648BE6}" name="1 - Telephone"/>
    <tableColumn id="3" xr3:uid="{D4635C58-7304-4070-86A7-1F1B49DA07C4}" name="2 - Written Notice(s)"/>
    <tableColumn id="4" xr3:uid="{B265428C-1A18-426B-A3EB-907C66431AAC}" name="3 - Lobby/Counter"/>
    <tableColumn id="5" xr3:uid="{F03FE6B4-C17D-4CDC-9CA4-8D83153C2E70}" name="4 - Skip Tracing"/>
    <tableColumn id="6" xr3:uid="{6DAF54B4-84E6-4713-B2F6-A6D7CE28D3AF}" name="5 - FTB-COD">
      <calculatedColumnFormula>IF('Collection Activities'!$G$25="","N/A",'Collection Activities'!$G$25)</calculatedColumnFormula>
    </tableColumn>
    <tableColumn id="7" xr3:uid="{9A563CA2-55CE-48E7-82FB-996249A09395}" name="6 - FTB-IIC"/>
    <tableColumn id="8" xr3:uid="{08D52870-1852-4E84-9B4B-D8FB58109A63}" name="7 - DL Hold/Suspension"/>
    <tableColumn id="9" xr3:uid="{25E4C48F-BC56-41DF-9C16-B3F2E6920DFC}" name="8 - Private Agency"/>
    <tableColumn id="10" xr3:uid="{7F106606-E926-4784-A4BE-39C5624BF4F9}" name="9 - Wage/Bank Garnishments &amp; Liens"/>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1D5EA0B-EFD5-492A-814F-CE0D80EE7971}" name="Item6B" displayName="Item6B" ref="L11:M12" totalsRowShown="0" headerRowDxfId="41">
  <autoFilter ref="L11:M12" xr:uid="{B7DBC777-FBAB-4439-9C1B-123894C44D9E}"/>
  <tableColumns count="2">
    <tableColumn id="1" xr3:uid="{2F394719-420E-4F2F-A6AC-E25BC9030BC7}" name="Column1" dataDxfId="40"/>
    <tableColumn id="2" xr3:uid="{D903E435-A76C-41AE-8BF2-3B0F47DA3786}" name="Category3">
      <calculatedColumnFormula>IF('Collection Activities'!$I$22="","",'Collection Activities'!$I$22)</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178950A-540D-4EED-A586-34BDDC9F9832}" name="BestPractices" displayName="BestPractices" ref="A2:V3" totalsRowShown="0" headerRowDxfId="39">
  <autoFilter ref="A2:V3" xr:uid="{EB7B9BD0-2487-4997-94D6-DA7964F5FCCE}"/>
  <tableColumns count="22">
    <tableColumn id="1" xr3:uid="{38954C2D-8E70-429B-9710-5AEFED9437A8}" name="BP1">
      <calculatedColumnFormula>IF(Program!$D$5=TRUE,1,0)</calculatedColumnFormula>
    </tableColumn>
    <tableColumn id="2" xr3:uid="{8DC10914-ED9F-4E87-8CD6-072A32EAD355}" name="BP2">
      <calculatedColumnFormula>IF(Program!$D$6=TRUE,1,0)</calculatedColumnFormula>
    </tableColumn>
    <tableColumn id="3" xr3:uid="{8FC0BE42-DDF8-4ECD-A0EF-A82C15D23361}" name="BP3">
      <calculatedColumnFormula>IF(Program!$D$7=TRUE,1,0)</calculatedColumnFormula>
    </tableColumn>
    <tableColumn id="4" xr3:uid="{0A4C3DAA-24E8-4CC4-BBB4-8FA0D2B38633}" name="BP4">
      <calculatedColumnFormula>IF(Program!$D$8=TRUE,1,0)</calculatedColumnFormula>
    </tableColumn>
    <tableColumn id="5" xr3:uid="{39C6AB74-5C63-4D7F-8DF7-170DC047688F}" name="BP5">
      <calculatedColumnFormula>IF(Program!$D$9=TRUE,1,0)</calculatedColumnFormula>
    </tableColumn>
    <tableColumn id="6" xr3:uid="{1D8F4B74-EBA7-4615-A4C6-3B786F4CFB2E}" name="BP6">
      <calculatedColumnFormula>IF(Program!$D$10=TRUE,1,0)</calculatedColumnFormula>
    </tableColumn>
    <tableColumn id="7" xr3:uid="{17FCFF69-0EA3-436B-B860-FC1BB5101F4F}" name="BP7">
      <calculatedColumnFormula>IF(Program!$D$11=TRUE,1,0)</calculatedColumnFormula>
    </tableColumn>
    <tableColumn id="8" xr3:uid="{4C00F48A-1DCF-4EF5-9F0E-1702E55FD0F8}" name="BP8">
      <calculatedColumnFormula>IF(Program!$D$12=TRUE,1,0)</calculatedColumnFormula>
    </tableColumn>
    <tableColumn id="9" xr3:uid="{CAFF66DB-58BD-4D5F-83BF-C8EE9DC52ECC}" name="BP9">
      <calculatedColumnFormula>IF(Program!$D$13=TRUE,1,0)</calculatedColumnFormula>
    </tableColumn>
    <tableColumn id="10" xr3:uid="{2E726DEC-D992-4A71-B071-064D19B60344}" name="BP10">
      <calculatedColumnFormula>IF(Program!$D$14=TRUE,1,0)</calculatedColumnFormula>
    </tableColumn>
    <tableColumn id="11" xr3:uid="{1EDF6A59-C4F9-4D0F-87E2-DBF4E8A15BFF}" name="BP11">
      <calculatedColumnFormula>IF(Program!$D$15=TRUE,1,0)</calculatedColumnFormula>
    </tableColumn>
    <tableColumn id="12" xr3:uid="{C73152BA-0DD1-400A-8F30-F1B6936B1A12}" name="BP12">
      <calculatedColumnFormula>IF(Program!$D$16=TRUE,1,0)</calculatedColumnFormula>
    </tableColumn>
    <tableColumn id="14" xr3:uid="{A2B31359-2034-4C26-BCD3-6B51F4BA2BDC}" name="BP13">
      <calculatedColumnFormula>IF(Program!$D$17=TRUE,1,0)</calculatedColumnFormula>
    </tableColumn>
    <tableColumn id="15" xr3:uid="{A79E2733-915A-4273-81B9-11E7582B72E2}" name="BP14">
      <calculatedColumnFormula>IF(Program!$D$18=TRUE,1,0)</calculatedColumnFormula>
    </tableColumn>
    <tableColumn id="16" xr3:uid="{D0F9F1FB-9327-4AE0-8DD6-5A0DC04C19DA}" name="BP15">
      <calculatedColumnFormula>IF(Program!$D$19=TRUE,1,0)</calculatedColumnFormula>
    </tableColumn>
    <tableColumn id="17" xr3:uid="{1391F358-5ED2-443C-93B8-0CAC977BC04E}" name="BP16">
      <calculatedColumnFormula>IF(Program!$D$20=TRUE,1,0)</calculatedColumnFormula>
    </tableColumn>
    <tableColumn id="18" xr3:uid="{4F49C52B-F606-480E-8980-384BD8B2FAE2}" name="BP17">
      <calculatedColumnFormula>IF(Program!$D$21=TRUE,1,0)</calculatedColumnFormula>
    </tableColumn>
    <tableColumn id="19" xr3:uid="{D024AB22-CF10-4A51-A9F8-21FB01C4CFB9}" name="BP18">
      <calculatedColumnFormula>IF(Program!$D$22=TRUE,1,0)</calculatedColumnFormula>
    </tableColumn>
    <tableColumn id="20" xr3:uid="{631445DD-E342-4C00-9B74-2F5CA9F7E8A8}" name="BP19">
      <calculatedColumnFormula>IF(Program!$D$23=TRUE,1,0)</calculatedColumnFormula>
    </tableColumn>
    <tableColumn id="21" xr3:uid="{85FA13D2-5BF9-4F2E-B58D-A1B3B904FEDE}" name="BP20">
      <calculatedColumnFormula>IF(Program!$D$24=TRUE,1,0)</calculatedColumnFormula>
    </tableColumn>
    <tableColumn id="22" xr3:uid="{BEBA4857-A4E4-421A-95BC-BACF2DD2860B}" name="BP21">
      <calculatedColumnFormula>IF(Program!$D$25=TRUE,1,0)</calculatedColumnFormula>
    </tableColumn>
    <tableColumn id="26" xr3:uid="{401BE838-94BA-4B2D-8120-0A8088735AA1}" name="BPCount">
      <calculatedColumnFormula>SUM(A3:U3)</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CCDBF9-4637-4873-B1F0-98E6E1B54D6F}" name="TrainingRequested" displayName="TrainingRequested" ref="A7:H8" totalsRowShown="0" headerRowDxfId="38">
  <autoFilter ref="A7:H8" xr:uid="{93604BD9-15FE-4E22-B417-D2C6A8C32644}"/>
  <tableColumns count="8">
    <tableColumn id="1" xr3:uid="{B8347C6E-8521-4E35-BCCF-63518D6FD769}" name="TRN-AuditJC">
      <calculatedColumnFormula>IF(Program!$D$27=TRUE,1,0)</calculatedColumnFormula>
    </tableColumn>
    <tableColumn id="2" xr3:uid="{49E9EDA4-DD15-460D-B5BA-4999A1AA9E7F}" name="TRN-AuditSCO">
      <calculatedColumnFormula>IF(Program!$D$28=TRUE,1,0)</calculatedColumnFormula>
    </tableColumn>
    <tableColumn id="3" xr3:uid="{849B2E95-E198-4AE4-A5A1-621C7B75FFCA}" name="TRN-RevDist">
      <calculatedColumnFormula>IF(Program!$D$29=TRUE,1,0)</calculatedColumnFormula>
    </tableColumn>
    <tableColumn id="4" xr3:uid="{9C95C135-643D-420A-81AC-E047E1D53ECD}" name="TRN-Discharge">
      <calculatedColumnFormula>IF(Program!$D$30=TRUE,1,0)</calculatedColumnFormula>
    </tableColumn>
    <tableColumn id="5" xr3:uid="{742016B6-DFA9-4B66-985C-F736C9DC01E1}" name="TRN-Adjustments">
      <calculatedColumnFormula>IF(Program!$D$31=TRUE,1,0)</calculatedColumnFormula>
    </tableColumn>
    <tableColumn id="6" xr3:uid="{834AC4AC-CCD2-4CAC-B59A-42AD3E0B6466}" name="TRN-ATP">
      <calculatedColumnFormula>IF(Program!$D$32=TRUE,1,0)</calculatedColumnFormula>
    </tableColumn>
    <tableColumn id="7" xr3:uid="{0C0BE059-2393-4811-93F1-80C3654721C5}" name="TRN-CostRcvy">
      <calculatedColumnFormula>IF(Program!$D$33=TRUE,1,0)</calculatedColumnFormula>
    </tableColumn>
    <tableColumn id="8" xr3:uid="{54881CC8-EB7E-486E-94FF-94EEDC40D43F}" name="TRN-Other">
      <calculatedColumnFormula>IF(Program!$D$34=TRUE,1,0)</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C39D9D6-E146-486F-9054-4BBD53A9DA95}" name="ProgramReport" displayName="ProgramReport" ref="A11:A12" totalsRowShown="0" headerRowDxfId="37" dataDxfId="36">
  <autoFilter ref="A11:A12" xr:uid="{D5D746F5-D93A-4F96-89D3-FE8E243E1B6B}"/>
  <tableColumns count="1">
    <tableColumn id="1" xr3:uid="{9E78041E-7A95-4C33-B165-00B88FEF02D5}" name="ProgramReport" dataDxfId="35">
      <calculatedColumnFormula>IF(Program!$A$32="","N/A",Program!A$32)</calculatedColumnFormula>
    </tableColumn>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1CBA77-8330-4DB3-8B3F-0A476807E5D0}" name="BPReport" displayName="BPReport" ref="X2:Y3" totalsRowShown="0" headerRowDxfId="34" dataDxfId="33">
  <autoFilter ref="X2:Y3" xr:uid="{CB90E9B6-F12D-43D1-8767-18209A07FE8C}"/>
  <tableColumns count="2">
    <tableColumn id="1" xr3:uid="{5A08EFA0-3F39-45CB-A665-C7306740A73F}" name="How Many" dataDxfId="32">
      <calculatedColumnFormula>Program!C44</calculatedColumnFormula>
    </tableColumn>
    <tableColumn id="2" xr3:uid="{150E02B1-A607-4264-B1E3-9A7F149FB179}" name="NotMet" dataDxfId="31">
      <calculatedColumnFormula>Program!C45</calculatedColumn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54D4F12-D65A-462A-A783-D081FC9F9E21}" name="PerformanceReport" displayName="PerformanceReport" ref="A1:C2" totalsRowShown="0" headerRowDxfId="30" dataDxfId="29">
  <autoFilter ref="A1:C2" xr:uid="{5714DB8F-1126-41D8-9D2A-77500AE8353B}"/>
  <tableColumns count="3">
    <tableColumn id="1" xr3:uid="{1463515B-2055-4A94-9DE3-911377332475}" name="Question1" dataDxfId="28">
      <calculatedColumnFormula>IF(Performance!$A$5="","N/A",Performance!A$5)</calculatedColumnFormula>
    </tableColumn>
    <tableColumn id="2" xr3:uid="{F71C4FAA-575E-4EFD-A2C6-A2DC06E1A374}" name="Question2" dataDxfId="27">
      <calculatedColumnFormula>IF(Performance!$A$18="","N/A",Performance!A$18)</calculatedColumnFormula>
    </tableColumn>
    <tableColumn id="3" xr3:uid="{F023DDCB-73DE-4288-BF99-0BFBCD362B18}" name="Question3" dataDxfId="26">
      <calculatedColumnFormula>IF(Performance!$A$34="","N/A",Performance!A$34)</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50" Type="http://schemas.openxmlformats.org/officeDocument/2006/relationships/ctrlProp" Target="../ctrlProps/ctrlProp104.xml"/><Relationship Id="rId55" Type="http://schemas.openxmlformats.org/officeDocument/2006/relationships/ctrlProp" Target="../ctrlProps/ctrlProp109.xml"/><Relationship Id="rId7"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70.xml"/><Relationship Id="rId29" Type="http://schemas.openxmlformats.org/officeDocument/2006/relationships/ctrlProp" Target="../ctrlProps/ctrlProp83.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3" Type="http://schemas.openxmlformats.org/officeDocument/2006/relationships/ctrlProp" Target="../ctrlProps/ctrlProp107.xml"/><Relationship Id="rId5" Type="http://schemas.openxmlformats.org/officeDocument/2006/relationships/ctrlProp" Target="../ctrlProps/ctrlProp59.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56" Type="http://schemas.openxmlformats.org/officeDocument/2006/relationships/ctrlProp" Target="../ctrlProps/ctrlProp110.xml"/><Relationship Id="rId8" Type="http://schemas.openxmlformats.org/officeDocument/2006/relationships/ctrlProp" Target="../ctrlProps/ctrlProp62.xml"/><Relationship Id="rId51" Type="http://schemas.openxmlformats.org/officeDocument/2006/relationships/ctrlProp" Target="../ctrlProps/ctrlProp105.xml"/><Relationship Id="rId3" Type="http://schemas.openxmlformats.org/officeDocument/2006/relationships/vmlDrawing" Target="../drawings/vmlDrawing3.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20" Type="http://schemas.openxmlformats.org/officeDocument/2006/relationships/ctrlProp" Target="../ctrlProps/ctrlProp74.xml"/><Relationship Id="rId41" Type="http://schemas.openxmlformats.org/officeDocument/2006/relationships/ctrlProp" Target="../ctrlProps/ctrlProp95.xml"/><Relationship Id="rId54" Type="http://schemas.openxmlformats.org/officeDocument/2006/relationships/ctrlProp" Target="../ctrlProps/ctrlProp108.xml"/><Relationship Id="rId1" Type="http://schemas.openxmlformats.org/officeDocument/2006/relationships/printerSettings" Target="../printerSettings/printerSettings8.bin"/><Relationship Id="rId6" Type="http://schemas.openxmlformats.org/officeDocument/2006/relationships/ctrlProp" Target="../ctrlProps/ctrlProp60.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table" Target="../tables/table11.xml"/><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47"/>
  <sheetViews>
    <sheetView topLeftCell="A16" zoomScale="75" zoomScaleNormal="75" workbookViewId="0">
      <selection activeCell="C5" sqref="C5"/>
    </sheetView>
  </sheetViews>
  <sheetFormatPr defaultRowHeight="15.5" x14ac:dyDescent="0.35"/>
  <cols>
    <col min="1" max="1" width="5.81640625" style="40" customWidth="1"/>
    <col min="2" max="2" width="27.1796875" style="9" customWidth="1"/>
    <col min="3" max="3" width="30.54296875" style="9" customWidth="1"/>
    <col min="4" max="4" width="55.81640625" style="9" customWidth="1"/>
    <col min="5" max="5" width="19.54296875" style="8" customWidth="1"/>
    <col min="6" max="6" width="15" style="24" customWidth="1"/>
    <col min="7" max="7" width="23.81640625" style="9" customWidth="1"/>
    <col min="8" max="8" width="21.453125" style="9" customWidth="1"/>
    <col min="9" max="9" width="21.81640625" style="9" customWidth="1"/>
    <col min="10" max="10" width="23.81640625" customWidth="1"/>
    <col min="11" max="11" width="14.1796875" style="231" hidden="1" customWidth="1"/>
    <col min="12" max="12" width="3.36328125" style="257" hidden="1" customWidth="1"/>
    <col min="13" max="13" width="9.1796875" customWidth="1"/>
    <col min="14" max="14" width="21" customWidth="1"/>
    <col min="19" max="19" width="19.81640625" customWidth="1"/>
    <col min="20" max="20" width="30.54296875" customWidth="1"/>
  </cols>
  <sheetData>
    <row r="1" spans="1:12" x14ac:dyDescent="0.35">
      <c r="B1" s="374"/>
      <c r="C1" s="374"/>
      <c r="D1" s="374"/>
      <c r="E1" s="374"/>
      <c r="F1" s="374"/>
      <c r="G1" s="374"/>
      <c r="H1" s="374"/>
    </row>
    <row r="2" spans="1:12" ht="20.25" customHeight="1" x14ac:dyDescent="0.35">
      <c r="A2" s="21">
        <v>1</v>
      </c>
      <c r="B2" s="12" t="s">
        <v>21</v>
      </c>
      <c r="C2" s="13"/>
      <c r="K2" s="231" t="str">
        <f>INDEX(Code!B1:B59,L2)</f>
        <v>Select court/county (see Contact Information worksheet #1)</v>
      </c>
      <c r="L2" s="258">
        <v>1</v>
      </c>
    </row>
    <row r="3" spans="1:12" x14ac:dyDescent="0.35">
      <c r="A3" s="20"/>
      <c r="B3" s="14"/>
    </row>
    <row r="4" spans="1:12" x14ac:dyDescent="0.35">
      <c r="A4" s="388">
        <v>2</v>
      </c>
      <c r="B4" s="15" t="s">
        <v>105</v>
      </c>
      <c r="C4" s="270"/>
    </row>
    <row r="5" spans="1:12" x14ac:dyDescent="0.35">
      <c r="A5" s="389"/>
      <c r="B5" s="15" t="s">
        <v>106</v>
      </c>
      <c r="C5" s="270"/>
    </row>
    <row r="6" spans="1:12" x14ac:dyDescent="0.35">
      <c r="A6" s="390"/>
      <c r="B6" s="15" t="s">
        <v>107</v>
      </c>
      <c r="C6" s="16"/>
      <c r="D6" s="17"/>
    </row>
    <row r="7" spans="1:12" x14ac:dyDescent="0.35">
      <c r="A7" s="20"/>
      <c r="B7" s="22"/>
      <c r="C7" s="23"/>
      <c r="D7" s="9" t="s">
        <v>104</v>
      </c>
    </row>
    <row r="8" spans="1:12" x14ac:dyDescent="0.35">
      <c r="A8" s="388">
        <v>3</v>
      </c>
      <c r="B8" s="15" t="s">
        <v>108</v>
      </c>
      <c r="C8" s="270"/>
    </row>
    <row r="9" spans="1:12" x14ac:dyDescent="0.35">
      <c r="A9" s="389"/>
      <c r="B9" s="15" t="s">
        <v>106</v>
      </c>
      <c r="C9" s="270"/>
    </row>
    <row r="10" spans="1:12" x14ac:dyDescent="0.35">
      <c r="A10" s="390"/>
      <c r="B10" s="15" t="s">
        <v>107</v>
      </c>
      <c r="C10" s="16"/>
      <c r="D10" s="17"/>
    </row>
    <row r="11" spans="1:12" x14ac:dyDescent="0.35">
      <c r="A11" s="20"/>
      <c r="B11" s="14"/>
      <c r="E11" s="24"/>
      <c r="F11" s="7"/>
      <c r="I11"/>
      <c r="L11" s="6"/>
    </row>
    <row r="12" spans="1:12" ht="23.15" customHeight="1" x14ac:dyDescent="0.35">
      <c r="A12" s="385">
        <v>4</v>
      </c>
      <c r="B12" s="375" t="s">
        <v>109</v>
      </c>
      <c r="C12" s="376"/>
      <c r="D12" s="255" t="s">
        <v>110</v>
      </c>
      <c r="E12" s="25"/>
      <c r="F12" s="7"/>
      <c r="I12"/>
      <c r="K12" s="231" t="str">
        <f>INDEX(Code!$G$1:$G$8,L12)</f>
        <v xml:space="preserve"> </v>
      </c>
      <c r="L12" s="254">
        <v>1</v>
      </c>
    </row>
    <row r="13" spans="1:12" ht="23.15" customHeight="1" x14ac:dyDescent="0.35">
      <c r="A13" s="386"/>
      <c r="B13" s="377"/>
      <c r="C13" s="378"/>
      <c r="D13" s="256">
        <v>2</v>
      </c>
      <c r="E13" s="25"/>
      <c r="F13" s="7"/>
      <c r="I13"/>
      <c r="K13" s="231" t="str">
        <f>INDEX(Code!$G$1:$G$8,L13)</f>
        <v xml:space="preserve"> </v>
      </c>
      <c r="L13" s="254">
        <v>1</v>
      </c>
    </row>
    <row r="14" spans="1:12" ht="23.15" customHeight="1" x14ac:dyDescent="0.35">
      <c r="A14" s="387"/>
      <c r="B14" s="379"/>
      <c r="C14" s="380"/>
      <c r="D14" s="255" t="s">
        <v>111</v>
      </c>
      <c r="E14" s="25"/>
      <c r="F14" s="7"/>
      <c r="I14"/>
      <c r="K14" s="231" t="str">
        <f>INDEX(Code!$G$1:$G$8,L14)</f>
        <v xml:space="preserve"> </v>
      </c>
      <c r="L14" s="254">
        <v>1</v>
      </c>
    </row>
    <row r="15" spans="1:12" ht="23.15" customHeight="1" x14ac:dyDescent="0.35">
      <c r="A15" s="20"/>
      <c r="B15" s="18"/>
      <c r="C15" s="18"/>
      <c r="D15" s="255" t="s">
        <v>113</v>
      </c>
      <c r="E15" s="25"/>
      <c r="F15" s="7"/>
      <c r="I15"/>
      <c r="K15" s="231" t="str">
        <f>INDEX(Code!$G$1:$G$8,L15)</f>
        <v xml:space="preserve"> </v>
      </c>
      <c r="L15" s="254">
        <v>1</v>
      </c>
    </row>
    <row r="16" spans="1:12" ht="23.15" customHeight="1" x14ac:dyDescent="0.35">
      <c r="A16" s="20"/>
      <c r="B16" s="18"/>
      <c r="C16" s="18"/>
      <c r="D16" s="255" t="s">
        <v>114</v>
      </c>
      <c r="E16" s="25"/>
      <c r="F16" s="7"/>
      <c r="I16"/>
      <c r="K16" s="231" t="str">
        <f>INDEX(Code!$G$1:$G$8,L16)</f>
        <v xml:space="preserve"> </v>
      </c>
      <c r="L16" s="254">
        <v>1</v>
      </c>
    </row>
    <row r="17" spans="1:11" x14ac:dyDescent="0.35">
      <c r="A17" s="20"/>
      <c r="B17" s="18"/>
      <c r="C17" s="18"/>
      <c r="D17" s="19"/>
      <c r="G17" s="7"/>
    </row>
    <row r="18" spans="1:11" ht="18" customHeight="1" x14ac:dyDescent="0.3">
      <c r="A18" s="39">
        <v>5</v>
      </c>
      <c r="B18" s="382"/>
      <c r="C18" s="383"/>
      <c r="D18" s="384"/>
      <c r="E18" s="34" t="s">
        <v>131</v>
      </c>
      <c r="F18" s="34"/>
      <c r="G18" s="35" t="s">
        <v>92</v>
      </c>
      <c r="H18" s="35" t="s">
        <v>93</v>
      </c>
      <c r="I18" s="35" t="s">
        <v>94</v>
      </c>
      <c r="J18" s="35" t="s">
        <v>96</v>
      </c>
    </row>
    <row r="19" spans="1:11" ht="70.5" customHeight="1" x14ac:dyDescent="0.3">
      <c r="A19" s="381" t="s">
        <v>221</v>
      </c>
      <c r="B19" s="381"/>
      <c r="C19" s="381"/>
      <c r="D19" s="381"/>
      <c r="E19" s="36" t="s">
        <v>132</v>
      </c>
      <c r="F19" s="34" t="s">
        <v>141</v>
      </c>
      <c r="G19" s="36" t="s">
        <v>138</v>
      </c>
      <c r="H19" s="37" t="s">
        <v>130</v>
      </c>
      <c r="I19" s="37" t="s">
        <v>95</v>
      </c>
      <c r="J19" s="37" t="s">
        <v>139</v>
      </c>
    </row>
    <row r="20" spans="1:11" ht="35.25" customHeight="1" x14ac:dyDescent="0.3">
      <c r="A20" s="38">
        <v>6</v>
      </c>
      <c r="B20" s="362" t="s">
        <v>200</v>
      </c>
      <c r="C20" s="363"/>
      <c r="D20" s="364"/>
      <c r="E20" s="205"/>
      <c r="F20" s="38">
        <v>1</v>
      </c>
      <c r="G20" s="106"/>
      <c r="H20" s="106"/>
      <c r="I20" s="373" t="s">
        <v>401</v>
      </c>
      <c r="J20" s="106"/>
      <c r="K20" s="231" t="b">
        <v>0</v>
      </c>
    </row>
    <row r="21" spans="1:11" ht="30.75" customHeight="1" x14ac:dyDescent="0.3">
      <c r="A21" s="38">
        <v>7</v>
      </c>
      <c r="B21" s="362" t="s">
        <v>201</v>
      </c>
      <c r="C21" s="363"/>
      <c r="D21" s="364"/>
      <c r="E21" s="205"/>
      <c r="F21" s="38">
        <v>2</v>
      </c>
      <c r="G21" s="106"/>
      <c r="H21" s="106"/>
      <c r="I21" s="370"/>
      <c r="J21" s="106"/>
      <c r="K21" s="231" t="b">
        <v>0</v>
      </c>
    </row>
    <row r="22" spans="1:11" ht="31.5" customHeight="1" x14ac:dyDescent="0.3">
      <c r="A22" s="38">
        <v>8</v>
      </c>
      <c r="B22" s="362" t="s">
        <v>202</v>
      </c>
      <c r="C22" s="363"/>
      <c r="D22" s="364"/>
      <c r="E22" s="205"/>
      <c r="F22" s="38">
        <v>3</v>
      </c>
      <c r="G22" s="106"/>
      <c r="H22" s="106"/>
      <c r="I22" s="106"/>
      <c r="J22" s="106"/>
      <c r="K22" s="231" t="b">
        <v>0</v>
      </c>
    </row>
    <row r="23" spans="1:11" ht="24.75" customHeight="1" x14ac:dyDescent="0.3">
      <c r="A23" s="38">
        <v>9</v>
      </c>
      <c r="B23" s="362" t="s">
        <v>203</v>
      </c>
      <c r="C23" s="363"/>
      <c r="D23" s="364"/>
      <c r="E23" s="205"/>
      <c r="F23" s="38">
        <v>4</v>
      </c>
      <c r="G23" s="106"/>
      <c r="H23" s="106"/>
      <c r="I23" s="192"/>
      <c r="J23" s="106"/>
      <c r="K23" s="231" t="b">
        <v>0</v>
      </c>
    </row>
    <row r="24" spans="1:11" ht="27.75" customHeight="1" x14ac:dyDescent="0.3">
      <c r="A24" s="38">
        <v>10</v>
      </c>
      <c r="B24" s="362" t="s">
        <v>204</v>
      </c>
      <c r="C24" s="363"/>
      <c r="D24" s="364"/>
      <c r="E24" s="205"/>
      <c r="F24" s="38">
        <v>3</v>
      </c>
      <c r="G24" s="359" t="s">
        <v>215</v>
      </c>
      <c r="H24" s="360"/>
      <c r="I24" s="360"/>
      <c r="J24" s="361"/>
      <c r="K24" s="231" t="b">
        <v>0</v>
      </c>
    </row>
    <row r="25" spans="1:11" ht="33" customHeight="1" x14ac:dyDescent="0.3">
      <c r="A25" s="38">
        <v>11</v>
      </c>
      <c r="B25" s="362" t="s">
        <v>205</v>
      </c>
      <c r="C25" s="363"/>
      <c r="D25" s="364"/>
      <c r="E25" s="205"/>
      <c r="F25" s="38">
        <v>5</v>
      </c>
      <c r="G25" s="271"/>
      <c r="H25" s="106"/>
      <c r="I25" s="368"/>
      <c r="J25" s="271"/>
      <c r="K25" s="231" t="b">
        <v>0</v>
      </c>
    </row>
    <row r="26" spans="1:11" ht="29.25" customHeight="1" x14ac:dyDescent="0.3">
      <c r="A26" s="38">
        <v>12</v>
      </c>
      <c r="B26" s="362" t="s">
        <v>206</v>
      </c>
      <c r="C26" s="363"/>
      <c r="D26" s="364"/>
      <c r="E26" s="205"/>
      <c r="F26" s="38">
        <v>6</v>
      </c>
      <c r="G26" s="106"/>
      <c r="H26" s="106"/>
      <c r="I26" s="369"/>
      <c r="J26" s="106"/>
      <c r="K26" s="231" t="b">
        <v>0</v>
      </c>
    </row>
    <row r="27" spans="1:11" ht="32.25" customHeight="1" x14ac:dyDescent="0.3">
      <c r="A27" s="38">
        <v>13</v>
      </c>
      <c r="B27" s="362" t="s">
        <v>207</v>
      </c>
      <c r="C27" s="363"/>
      <c r="D27" s="364"/>
      <c r="E27" s="205"/>
      <c r="F27" s="38">
        <v>7</v>
      </c>
      <c r="G27" s="106"/>
      <c r="H27" s="106"/>
      <c r="I27" s="369"/>
      <c r="J27" s="106"/>
      <c r="K27" s="231" t="b">
        <v>0</v>
      </c>
    </row>
    <row r="28" spans="1:11" ht="34.5" customHeight="1" x14ac:dyDescent="0.3">
      <c r="A28" s="38">
        <v>14</v>
      </c>
      <c r="B28" s="362" t="s">
        <v>208</v>
      </c>
      <c r="C28" s="363"/>
      <c r="D28" s="364"/>
      <c r="E28" s="205"/>
      <c r="F28" s="38">
        <v>8</v>
      </c>
      <c r="G28" s="271"/>
      <c r="H28" s="106"/>
      <c r="I28" s="370"/>
      <c r="J28" s="271"/>
      <c r="K28" s="231" t="b">
        <v>0</v>
      </c>
    </row>
    <row r="29" spans="1:11" ht="30.75" customHeight="1" x14ac:dyDescent="0.3">
      <c r="A29" s="38">
        <v>15</v>
      </c>
      <c r="B29" s="362" t="s">
        <v>209</v>
      </c>
      <c r="C29" s="363"/>
      <c r="D29" s="364"/>
      <c r="E29" s="205"/>
      <c r="F29" s="38">
        <v>2</v>
      </c>
      <c r="G29" s="359" t="s">
        <v>216</v>
      </c>
      <c r="H29" s="360"/>
      <c r="I29" s="360"/>
      <c r="J29" s="361"/>
      <c r="K29" s="231" t="b">
        <v>0</v>
      </c>
    </row>
    <row r="30" spans="1:11" ht="35.25" customHeight="1" x14ac:dyDescent="0.3">
      <c r="A30" s="38">
        <v>16</v>
      </c>
      <c r="B30" s="362" t="s">
        <v>210</v>
      </c>
      <c r="C30" s="363"/>
      <c r="D30" s="364"/>
      <c r="E30" s="205"/>
      <c r="F30" s="38">
        <v>4</v>
      </c>
      <c r="G30" s="359" t="s">
        <v>217</v>
      </c>
      <c r="H30" s="360"/>
      <c r="I30" s="360"/>
      <c r="J30" s="361"/>
      <c r="K30" s="231" t="b">
        <v>0</v>
      </c>
    </row>
    <row r="31" spans="1:11" ht="31.5" customHeight="1" x14ac:dyDescent="0.3">
      <c r="A31" s="38">
        <v>17</v>
      </c>
      <c r="B31" s="362" t="s">
        <v>211</v>
      </c>
      <c r="C31" s="363"/>
      <c r="D31" s="364"/>
      <c r="E31" s="205"/>
      <c r="F31" s="38">
        <v>4</v>
      </c>
      <c r="G31" s="359" t="s">
        <v>218</v>
      </c>
      <c r="H31" s="360"/>
      <c r="I31" s="360"/>
      <c r="J31" s="361"/>
      <c r="K31" s="231" t="b">
        <v>0</v>
      </c>
    </row>
    <row r="32" spans="1:11" ht="30.75" customHeight="1" x14ac:dyDescent="0.3">
      <c r="A32" s="38">
        <v>18</v>
      </c>
      <c r="B32" s="362" t="s">
        <v>212</v>
      </c>
      <c r="C32" s="363"/>
      <c r="D32" s="364"/>
      <c r="E32" s="205"/>
      <c r="F32" s="38">
        <v>4</v>
      </c>
      <c r="G32" s="359" t="s">
        <v>219</v>
      </c>
      <c r="H32" s="360"/>
      <c r="I32" s="360"/>
      <c r="J32" s="361"/>
      <c r="K32" s="231" t="b">
        <v>0</v>
      </c>
    </row>
    <row r="33" spans="1:12" ht="30.75" customHeight="1" x14ac:dyDescent="0.3">
      <c r="A33" s="38">
        <v>19</v>
      </c>
      <c r="B33" s="362" t="s">
        <v>213</v>
      </c>
      <c r="C33" s="363"/>
      <c r="D33" s="364"/>
      <c r="E33" s="205"/>
      <c r="F33" s="38">
        <v>9</v>
      </c>
      <c r="G33" s="106"/>
      <c r="H33" s="106"/>
      <c r="I33" s="193"/>
      <c r="J33" s="106"/>
      <c r="K33" s="231" t="b">
        <v>0</v>
      </c>
    </row>
    <row r="34" spans="1:12" ht="31.5" customHeight="1" x14ac:dyDescent="0.3">
      <c r="A34" s="38">
        <v>20</v>
      </c>
      <c r="B34" s="362" t="s">
        <v>214</v>
      </c>
      <c r="C34" s="363"/>
      <c r="D34" s="364"/>
      <c r="E34" s="205"/>
      <c r="F34" s="38">
        <v>9</v>
      </c>
      <c r="G34" s="359" t="s">
        <v>247</v>
      </c>
      <c r="H34" s="371"/>
      <c r="I34" s="371"/>
      <c r="J34" s="372"/>
      <c r="K34" s="231" t="b">
        <v>0</v>
      </c>
    </row>
    <row r="35" spans="1:12" ht="30.75" customHeight="1" x14ac:dyDescent="0.3">
      <c r="A35" s="38">
        <v>21</v>
      </c>
      <c r="B35" s="362" t="s">
        <v>152</v>
      </c>
      <c r="C35" s="363"/>
      <c r="D35" s="364"/>
      <c r="E35" s="205"/>
      <c r="F35" s="38">
        <v>1</v>
      </c>
      <c r="G35" s="359" t="s">
        <v>220</v>
      </c>
      <c r="H35" s="360"/>
      <c r="I35" s="360"/>
      <c r="J35" s="361"/>
      <c r="K35" s="231" t="b">
        <v>0</v>
      </c>
    </row>
    <row r="36" spans="1:12" ht="21" customHeight="1" x14ac:dyDescent="0.3">
      <c r="A36" s="39">
        <v>22</v>
      </c>
      <c r="B36" s="365" t="s">
        <v>140</v>
      </c>
      <c r="C36" s="366"/>
      <c r="D36" s="367"/>
      <c r="E36" s="41"/>
      <c r="F36" s="41"/>
      <c r="G36" s="121">
        <f>SUM(G20+G21+G22+G23+G25+G26+G27+G28+G33)</f>
        <v>0</v>
      </c>
      <c r="H36" s="107">
        <f>SUM(H20+H21+H22+H23+H25+H26+H27+H28+H33)</f>
        <v>0</v>
      </c>
      <c r="I36" s="107">
        <f>I22</f>
        <v>0</v>
      </c>
      <c r="J36" s="121">
        <f>SUM(J20+J21+J22+J23+J25+J26+J27+J28+J33)</f>
        <v>0</v>
      </c>
    </row>
    <row r="37" spans="1:12" x14ac:dyDescent="0.3">
      <c r="A37" s="20"/>
      <c r="B37" s="357"/>
      <c r="C37" s="358"/>
      <c r="D37" s="358"/>
      <c r="E37" s="42"/>
      <c r="F37" s="29"/>
      <c r="G37" s="30"/>
      <c r="H37" s="31"/>
      <c r="I37" s="31"/>
      <c r="J37" s="32"/>
    </row>
    <row r="38" spans="1:12" x14ac:dyDescent="0.35">
      <c r="J38" s="26"/>
    </row>
    <row r="39" spans="1:12" ht="15.75" customHeight="1" x14ac:dyDescent="0.35">
      <c r="A39"/>
      <c r="B39" s="354" t="s">
        <v>260</v>
      </c>
      <c r="C39" s="355"/>
      <c r="D39" s="356"/>
      <c r="F39" s="9"/>
      <c r="H39" s="26"/>
      <c r="I39" s="26"/>
      <c r="J39" s="26"/>
    </row>
    <row r="40" spans="1:12" x14ac:dyDescent="0.35">
      <c r="A40"/>
      <c r="B40" s="224" t="s">
        <v>144</v>
      </c>
      <c r="C40" s="225" t="s">
        <v>145</v>
      </c>
      <c r="D40" s="225" t="s">
        <v>172</v>
      </c>
      <c r="F40" s="9"/>
      <c r="H40" s="26"/>
      <c r="I40" s="26"/>
      <c r="J40" s="26"/>
    </row>
    <row r="41" spans="1:12" ht="15.75" customHeight="1" x14ac:dyDescent="0.35">
      <c r="A41"/>
      <c r="B41" s="224" t="s">
        <v>241</v>
      </c>
      <c r="C41" s="225" t="s">
        <v>235</v>
      </c>
      <c r="D41" s="225" t="s">
        <v>151</v>
      </c>
      <c r="F41" s="9"/>
      <c r="H41" s="26"/>
      <c r="I41" s="26"/>
      <c r="J41" s="26"/>
      <c r="K41" s="232"/>
      <c r="L41" s="259"/>
    </row>
    <row r="42" spans="1:12" x14ac:dyDescent="0.35">
      <c r="A42"/>
      <c r="B42" s="224" t="s">
        <v>146</v>
      </c>
      <c r="C42" s="225" t="s">
        <v>147</v>
      </c>
      <c r="D42" s="225" t="s">
        <v>237</v>
      </c>
      <c r="F42" s="9"/>
      <c r="H42" s="26"/>
      <c r="I42"/>
      <c r="J42" s="26"/>
    </row>
    <row r="43" spans="1:12" ht="32.25" customHeight="1" x14ac:dyDescent="0.4">
      <c r="A43" s="213"/>
      <c r="B43" s="214" t="s">
        <v>285</v>
      </c>
      <c r="C43" s="214"/>
      <c r="D43" s="214"/>
      <c r="E43" s="50"/>
      <c r="F43" s="215"/>
      <c r="G43" s="214"/>
      <c r="H43" s="216" t="str">
        <f>IF((COUNTIF($K$20:$K$24,TRUE)=5) * (COUNTIF($K$25:$K$34,TRUE)&gt;=5),"Yes", "No")</f>
        <v>No</v>
      </c>
      <c r="I43" s="204"/>
      <c r="J43" s="33"/>
      <c r="L43" s="6"/>
    </row>
    <row r="44" spans="1:12" ht="19.5" customHeight="1" x14ac:dyDescent="0.35">
      <c r="E44" s="203"/>
      <c r="L44" s="6"/>
    </row>
    <row r="45" spans="1:12" ht="19.5" customHeight="1" x14ac:dyDescent="0.35">
      <c r="L45" s="6"/>
    </row>
    <row r="46" spans="1:12" ht="20.25" customHeight="1" x14ac:dyDescent="0.35">
      <c r="L46" s="6"/>
    </row>
    <row r="47" spans="1:12" s="33" customFormat="1" x14ac:dyDescent="0.35">
      <c r="A47" s="40"/>
      <c r="B47" s="9"/>
      <c r="C47" s="9"/>
      <c r="D47" s="9"/>
      <c r="E47" s="8"/>
      <c r="F47" s="24"/>
      <c r="G47" s="9"/>
      <c r="H47" s="9"/>
      <c r="I47" s="9"/>
      <c r="J47"/>
      <c r="K47" s="206"/>
      <c r="L47" s="260"/>
    </row>
  </sheetData>
  <sheetProtection algorithmName="SHA-512" hashValue="grpItl87Hg21DptJvb2XRp1TYIemltyhrRyHronHgRSgzZuXIbiTwdYSKeZPBgNrlVIhs5CSZisfeZe95ZGoFA==" saltValue="eL+qrHy9pbsIZutXBhsRqw==" spinCount="100000" sheet="1" selectLockedCells="1"/>
  <protectedRanges>
    <protectedRange sqref="E20:E35" name="Range1"/>
  </protectedRanges>
  <mergeCells count="35">
    <mergeCell ref="I20:I21"/>
    <mergeCell ref="G24:J24"/>
    <mergeCell ref="B1:H1"/>
    <mergeCell ref="B12:C14"/>
    <mergeCell ref="A19:D19"/>
    <mergeCell ref="B18:D18"/>
    <mergeCell ref="A12:A14"/>
    <mergeCell ref="A4:A6"/>
    <mergeCell ref="A8:A10"/>
    <mergeCell ref="B20:D20"/>
    <mergeCell ref="B23:D23"/>
    <mergeCell ref="B24:D24"/>
    <mergeCell ref="B21:D21"/>
    <mergeCell ref="B22:D22"/>
    <mergeCell ref="B28:D28"/>
    <mergeCell ref="B29:D29"/>
    <mergeCell ref="I25:I28"/>
    <mergeCell ref="G34:J34"/>
    <mergeCell ref="B33:D33"/>
    <mergeCell ref="B34:D34"/>
    <mergeCell ref="G29:J29"/>
    <mergeCell ref="G30:J30"/>
    <mergeCell ref="G31:J31"/>
    <mergeCell ref="G32:J32"/>
    <mergeCell ref="B30:D30"/>
    <mergeCell ref="B31:D31"/>
    <mergeCell ref="B32:D32"/>
    <mergeCell ref="B25:D25"/>
    <mergeCell ref="B26:D26"/>
    <mergeCell ref="B27:D27"/>
    <mergeCell ref="B39:D39"/>
    <mergeCell ref="B37:D37"/>
    <mergeCell ref="G35:J35"/>
    <mergeCell ref="B35:D35"/>
    <mergeCell ref="B36:D36"/>
  </mergeCells>
  <conditionalFormatting sqref="A1:Q46">
    <cfRule type="expression" priority="1">
      <formula>CELL("protect",A1)=1</formula>
    </cfRule>
  </conditionalFormatting>
  <conditionalFormatting sqref="H43">
    <cfRule type="containsText" dxfId="0" priority="2" operator="containsText" text="No">
      <formula>NOT(ISERROR(SEARCH("No",H43)))</formula>
    </cfRule>
  </conditionalFormatting>
  <dataValidations count="4">
    <dataValidation type="whole" operator="greaterThanOrEqual" allowBlank="1" showInputMessage="1" showErrorMessage="1" error="You must enter a whole number" prompt="Please enter a whole number" sqref="H20:H23 H25:H28 H33" xr:uid="{EF127764-5FA8-47A2-9472-94817E21196E}">
      <formula1>0</formula1>
    </dataValidation>
    <dataValidation type="decimal" operator="greaterThanOrEqual" allowBlank="1" showInputMessage="1" showErrorMessage="1" error="You must enter a number greater than or equal to zero" prompt="Please enter a number greater than or equal to zero" sqref="G20:G23 G25:G28 G33" xr:uid="{B4813BFF-67E0-4F95-B336-42BB1A566742}">
      <formula1>0</formula1>
    </dataValidation>
    <dataValidation type="decimal" operator="lessThanOrEqual" allowBlank="1" showInputMessage="1" showErrorMessage="1" error="Please enter a negative number" prompt="Please enter a number less than or equal to zero" sqref="J20:J23 J25:J28 J33" xr:uid="{F1C0402E-6D16-4522-9FC5-013D35B9FB78}">
      <formula1>0</formula1>
    </dataValidation>
    <dataValidation type="whole" operator="greaterThanOrEqual" allowBlank="1" showInputMessage="1" showErrorMessage="1" error="You must enter a whole number greater than or equal to zero" prompt="Please enter a whole number" sqref="I22" xr:uid="{53B25832-6E29-4D8A-AB6D-24AB618AC2F1}">
      <formula1>0</formula1>
    </dataValidation>
  </dataValidations>
  <pageMargins left="0.45" right="0.45" top="0.5" bottom="0.5" header="0.3" footer="0.3"/>
  <pageSetup scale="49" fitToWidth="0" orientation="landscape" cellComments="asDisplayed" r:id="rId1"/>
  <ignoredErrors>
    <ignoredError sqref="D12 D14:D16" numberStoredAsText="1"/>
    <ignoredError sqref="I36" formula="1"/>
    <ignoredError sqref="I25 I28 I26 I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9731" r:id="rId4" name="Drop Down 35">
              <controlPr defaultSize="0" autoFill="0" autoLine="0" autoPict="0">
                <anchor moveWithCells="1">
                  <from>
                    <xdr:col>3</xdr:col>
                    <xdr:colOff>330200</xdr:colOff>
                    <xdr:row>11</xdr:row>
                    <xdr:rowOff>50800</xdr:rowOff>
                  </from>
                  <to>
                    <xdr:col>3</xdr:col>
                    <xdr:colOff>2844800</xdr:colOff>
                    <xdr:row>11</xdr:row>
                    <xdr:rowOff>279400</xdr:rowOff>
                  </to>
                </anchor>
              </controlPr>
            </control>
          </mc:Choice>
        </mc:AlternateContent>
        <mc:AlternateContent xmlns:mc="http://schemas.openxmlformats.org/markup-compatibility/2006">
          <mc:Choice Requires="x14">
            <control shapeId="29732" r:id="rId5" name="Drop Down 36">
              <controlPr defaultSize="0" autoFill="0" autoLine="0" autoPict="0">
                <anchor moveWithCells="1">
                  <from>
                    <xdr:col>3</xdr:col>
                    <xdr:colOff>317500</xdr:colOff>
                    <xdr:row>12</xdr:row>
                    <xdr:rowOff>50800</xdr:rowOff>
                  </from>
                  <to>
                    <xdr:col>3</xdr:col>
                    <xdr:colOff>2832100</xdr:colOff>
                    <xdr:row>12</xdr:row>
                    <xdr:rowOff>279400</xdr:rowOff>
                  </to>
                </anchor>
              </controlPr>
            </control>
          </mc:Choice>
        </mc:AlternateContent>
        <mc:AlternateContent xmlns:mc="http://schemas.openxmlformats.org/markup-compatibility/2006">
          <mc:Choice Requires="x14">
            <control shapeId="29733" r:id="rId6" name="Drop Down 37">
              <controlPr defaultSize="0" autoFill="0" autoLine="0" autoPict="0">
                <anchor moveWithCells="1">
                  <from>
                    <xdr:col>3</xdr:col>
                    <xdr:colOff>330200</xdr:colOff>
                    <xdr:row>13</xdr:row>
                    <xdr:rowOff>50800</xdr:rowOff>
                  </from>
                  <to>
                    <xdr:col>3</xdr:col>
                    <xdr:colOff>2844800</xdr:colOff>
                    <xdr:row>13</xdr:row>
                    <xdr:rowOff>279400</xdr:rowOff>
                  </to>
                </anchor>
              </controlPr>
            </control>
          </mc:Choice>
        </mc:AlternateContent>
        <mc:AlternateContent xmlns:mc="http://schemas.openxmlformats.org/markup-compatibility/2006">
          <mc:Choice Requires="x14">
            <control shapeId="29734" r:id="rId7" name="Drop Down 38">
              <controlPr defaultSize="0" autoFill="0" autoLine="0" autoPict="0">
                <anchor moveWithCells="1">
                  <from>
                    <xdr:col>3</xdr:col>
                    <xdr:colOff>330200</xdr:colOff>
                    <xdr:row>14</xdr:row>
                    <xdr:rowOff>50800</xdr:rowOff>
                  </from>
                  <to>
                    <xdr:col>3</xdr:col>
                    <xdr:colOff>2832100</xdr:colOff>
                    <xdr:row>14</xdr:row>
                    <xdr:rowOff>279400</xdr:rowOff>
                  </to>
                </anchor>
              </controlPr>
            </control>
          </mc:Choice>
        </mc:AlternateContent>
        <mc:AlternateContent xmlns:mc="http://schemas.openxmlformats.org/markup-compatibility/2006">
          <mc:Choice Requires="x14">
            <control shapeId="29735" r:id="rId8" name="Drop Down 39">
              <controlPr defaultSize="0" autoFill="0" autoLine="0" autoPict="0">
                <anchor moveWithCells="1">
                  <from>
                    <xdr:col>3</xdr:col>
                    <xdr:colOff>317500</xdr:colOff>
                    <xdr:row>15</xdr:row>
                    <xdr:rowOff>50800</xdr:rowOff>
                  </from>
                  <to>
                    <xdr:col>3</xdr:col>
                    <xdr:colOff>2832100</xdr:colOff>
                    <xdr:row>15</xdr:row>
                    <xdr:rowOff>279400</xdr:rowOff>
                  </to>
                </anchor>
              </controlPr>
            </control>
          </mc:Choice>
        </mc:AlternateContent>
        <mc:AlternateContent xmlns:mc="http://schemas.openxmlformats.org/markup-compatibility/2006">
          <mc:Choice Requires="x14">
            <control shapeId="29789" r:id="rId9" name="Check Box 93">
              <controlPr locked="0" defaultSize="0" autoFill="0" autoLine="0" autoPict="0">
                <anchor moveWithCells="1">
                  <from>
                    <xdr:col>4</xdr:col>
                    <xdr:colOff>603250</xdr:colOff>
                    <xdr:row>19</xdr:row>
                    <xdr:rowOff>120650</xdr:rowOff>
                  </from>
                  <to>
                    <xdr:col>4</xdr:col>
                    <xdr:colOff>914400</xdr:colOff>
                    <xdr:row>19</xdr:row>
                    <xdr:rowOff>342900</xdr:rowOff>
                  </to>
                </anchor>
              </controlPr>
            </control>
          </mc:Choice>
        </mc:AlternateContent>
        <mc:AlternateContent xmlns:mc="http://schemas.openxmlformats.org/markup-compatibility/2006">
          <mc:Choice Requires="x14">
            <control shapeId="29790" r:id="rId10" name="Check Box 94">
              <controlPr locked="0" defaultSize="0" autoFill="0" autoLine="0" autoPict="0">
                <anchor moveWithCells="1">
                  <from>
                    <xdr:col>4</xdr:col>
                    <xdr:colOff>603250</xdr:colOff>
                    <xdr:row>20</xdr:row>
                    <xdr:rowOff>120650</xdr:rowOff>
                  </from>
                  <to>
                    <xdr:col>4</xdr:col>
                    <xdr:colOff>914400</xdr:colOff>
                    <xdr:row>20</xdr:row>
                    <xdr:rowOff>342900</xdr:rowOff>
                  </to>
                </anchor>
              </controlPr>
            </control>
          </mc:Choice>
        </mc:AlternateContent>
        <mc:AlternateContent xmlns:mc="http://schemas.openxmlformats.org/markup-compatibility/2006">
          <mc:Choice Requires="x14">
            <control shapeId="29791" r:id="rId11" name="Check Box 95">
              <controlPr locked="0" defaultSize="0" autoFill="0" autoLine="0" autoPict="0">
                <anchor moveWithCells="1">
                  <from>
                    <xdr:col>4</xdr:col>
                    <xdr:colOff>603250</xdr:colOff>
                    <xdr:row>21</xdr:row>
                    <xdr:rowOff>120650</xdr:rowOff>
                  </from>
                  <to>
                    <xdr:col>4</xdr:col>
                    <xdr:colOff>914400</xdr:colOff>
                    <xdr:row>21</xdr:row>
                    <xdr:rowOff>342900</xdr:rowOff>
                  </to>
                </anchor>
              </controlPr>
            </control>
          </mc:Choice>
        </mc:AlternateContent>
        <mc:AlternateContent xmlns:mc="http://schemas.openxmlformats.org/markup-compatibility/2006">
          <mc:Choice Requires="x14">
            <control shapeId="29792" r:id="rId12" name="Check Box 96">
              <controlPr locked="0" defaultSize="0" autoFill="0" autoLine="0" autoPict="0">
                <anchor moveWithCells="1">
                  <from>
                    <xdr:col>4</xdr:col>
                    <xdr:colOff>603250</xdr:colOff>
                    <xdr:row>21</xdr:row>
                    <xdr:rowOff>120650</xdr:rowOff>
                  </from>
                  <to>
                    <xdr:col>4</xdr:col>
                    <xdr:colOff>914400</xdr:colOff>
                    <xdr:row>21</xdr:row>
                    <xdr:rowOff>342900</xdr:rowOff>
                  </to>
                </anchor>
              </controlPr>
            </control>
          </mc:Choice>
        </mc:AlternateContent>
        <mc:AlternateContent xmlns:mc="http://schemas.openxmlformats.org/markup-compatibility/2006">
          <mc:Choice Requires="x14">
            <control shapeId="29793" r:id="rId13" name="Check Box 97">
              <controlPr locked="0" defaultSize="0" autoFill="0" autoLine="0" autoPict="0">
                <anchor moveWithCells="1">
                  <from>
                    <xdr:col>4</xdr:col>
                    <xdr:colOff>603250</xdr:colOff>
                    <xdr:row>22</xdr:row>
                    <xdr:rowOff>120650</xdr:rowOff>
                  </from>
                  <to>
                    <xdr:col>4</xdr:col>
                    <xdr:colOff>914400</xdr:colOff>
                    <xdr:row>23</xdr:row>
                    <xdr:rowOff>31750</xdr:rowOff>
                  </to>
                </anchor>
              </controlPr>
            </control>
          </mc:Choice>
        </mc:AlternateContent>
        <mc:AlternateContent xmlns:mc="http://schemas.openxmlformats.org/markup-compatibility/2006">
          <mc:Choice Requires="x14">
            <control shapeId="29794" r:id="rId14" name="Check Box 98">
              <controlPr locked="0" defaultSize="0" autoFill="0" autoLine="0" autoPict="0">
                <anchor moveWithCells="1">
                  <from>
                    <xdr:col>4</xdr:col>
                    <xdr:colOff>603250</xdr:colOff>
                    <xdr:row>23</xdr:row>
                    <xdr:rowOff>120650</xdr:rowOff>
                  </from>
                  <to>
                    <xdr:col>4</xdr:col>
                    <xdr:colOff>914400</xdr:colOff>
                    <xdr:row>23</xdr:row>
                    <xdr:rowOff>342900</xdr:rowOff>
                  </to>
                </anchor>
              </controlPr>
            </control>
          </mc:Choice>
        </mc:AlternateContent>
        <mc:AlternateContent xmlns:mc="http://schemas.openxmlformats.org/markup-compatibility/2006">
          <mc:Choice Requires="x14">
            <control shapeId="29795" r:id="rId15" name="Check Box 99">
              <controlPr locked="0" defaultSize="0" autoFill="0" autoLine="0" autoPict="0">
                <anchor moveWithCells="1">
                  <from>
                    <xdr:col>4</xdr:col>
                    <xdr:colOff>603250</xdr:colOff>
                    <xdr:row>23</xdr:row>
                    <xdr:rowOff>120650</xdr:rowOff>
                  </from>
                  <to>
                    <xdr:col>4</xdr:col>
                    <xdr:colOff>914400</xdr:colOff>
                    <xdr:row>23</xdr:row>
                    <xdr:rowOff>342900</xdr:rowOff>
                  </to>
                </anchor>
              </controlPr>
            </control>
          </mc:Choice>
        </mc:AlternateContent>
        <mc:AlternateContent xmlns:mc="http://schemas.openxmlformats.org/markup-compatibility/2006">
          <mc:Choice Requires="x14">
            <control shapeId="29796" r:id="rId16" name="Check Box 100">
              <controlPr locked="0" defaultSize="0" autoFill="0" autoLine="0" autoPict="0">
                <anchor moveWithCells="1">
                  <from>
                    <xdr:col>4</xdr:col>
                    <xdr:colOff>603250</xdr:colOff>
                    <xdr:row>24</xdr:row>
                    <xdr:rowOff>120650</xdr:rowOff>
                  </from>
                  <to>
                    <xdr:col>4</xdr:col>
                    <xdr:colOff>914400</xdr:colOff>
                    <xdr:row>24</xdr:row>
                    <xdr:rowOff>342900</xdr:rowOff>
                  </to>
                </anchor>
              </controlPr>
            </control>
          </mc:Choice>
        </mc:AlternateContent>
        <mc:AlternateContent xmlns:mc="http://schemas.openxmlformats.org/markup-compatibility/2006">
          <mc:Choice Requires="x14">
            <control shapeId="29797" r:id="rId17" name="Check Box 101">
              <controlPr locked="0" defaultSize="0" autoFill="0" autoLine="0" autoPict="0">
                <anchor moveWithCells="1">
                  <from>
                    <xdr:col>4</xdr:col>
                    <xdr:colOff>603250</xdr:colOff>
                    <xdr:row>25</xdr:row>
                    <xdr:rowOff>120650</xdr:rowOff>
                  </from>
                  <to>
                    <xdr:col>4</xdr:col>
                    <xdr:colOff>914400</xdr:colOff>
                    <xdr:row>25</xdr:row>
                    <xdr:rowOff>342900</xdr:rowOff>
                  </to>
                </anchor>
              </controlPr>
            </control>
          </mc:Choice>
        </mc:AlternateContent>
        <mc:AlternateContent xmlns:mc="http://schemas.openxmlformats.org/markup-compatibility/2006">
          <mc:Choice Requires="x14">
            <control shapeId="29798" r:id="rId18" name="Check Box 102">
              <controlPr locked="0" defaultSize="0" autoFill="0" autoLine="0" autoPict="0">
                <anchor moveWithCells="1">
                  <from>
                    <xdr:col>4</xdr:col>
                    <xdr:colOff>603250</xdr:colOff>
                    <xdr:row>26</xdr:row>
                    <xdr:rowOff>120650</xdr:rowOff>
                  </from>
                  <to>
                    <xdr:col>4</xdr:col>
                    <xdr:colOff>914400</xdr:colOff>
                    <xdr:row>26</xdr:row>
                    <xdr:rowOff>342900</xdr:rowOff>
                  </to>
                </anchor>
              </controlPr>
            </control>
          </mc:Choice>
        </mc:AlternateContent>
        <mc:AlternateContent xmlns:mc="http://schemas.openxmlformats.org/markup-compatibility/2006">
          <mc:Choice Requires="x14">
            <control shapeId="29799" r:id="rId19" name="Check Box 103">
              <controlPr locked="0" defaultSize="0" autoFill="0" autoLine="0" autoPict="0">
                <anchor moveWithCells="1">
                  <from>
                    <xdr:col>4</xdr:col>
                    <xdr:colOff>603250</xdr:colOff>
                    <xdr:row>27</xdr:row>
                    <xdr:rowOff>120650</xdr:rowOff>
                  </from>
                  <to>
                    <xdr:col>4</xdr:col>
                    <xdr:colOff>914400</xdr:colOff>
                    <xdr:row>27</xdr:row>
                    <xdr:rowOff>342900</xdr:rowOff>
                  </to>
                </anchor>
              </controlPr>
            </control>
          </mc:Choice>
        </mc:AlternateContent>
        <mc:AlternateContent xmlns:mc="http://schemas.openxmlformats.org/markup-compatibility/2006">
          <mc:Choice Requires="x14">
            <control shapeId="29800" r:id="rId20" name="Check Box 104">
              <controlPr locked="0" defaultSize="0" autoFill="0" autoLine="0" autoPict="0">
                <anchor moveWithCells="1">
                  <from>
                    <xdr:col>4</xdr:col>
                    <xdr:colOff>603250</xdr:colOff>
                    <xdr:row>28</xdr:row>
                    <xdr:rowOff>120650</xdr:rowOff>
                  </from>
                  <to>
                    <xdr:col>4</xdr:col>
                    <xdr:colOff>914400</xdr:colOff>
                    <xdr:row>28</xdr:row>
                    <xdr:rowOff>342900</xdr:rowOff>
                  </to>
                </anchor>
              </controlPr>
            </control>
          </mc:Choice>
        </mc:AlternateContent>
        <mc:AlternateContent xmlns:mc="http://schemas.openxmlformats.org/markup-compatibility/2006">
          <mc:Choice Requires="x14">
            <control shapeId="29801" r:id="rId21" name="Check Box 105">
              <controlPr locked="0" defaultSize="0" autoFill="0" autoLine="0" autoPict="0">
                <anchor moveWithCells="1">
                  <from>
                    <xdr:col>4</xdr:col>
                    <xdr:colOff>603250</xdr:colOff>
                    <xdr:row>29</xdr:row>
                    <xdr:rowOff>120650</xdr:rowOff>
                  </from>
                  <to>
                    <xdr:col>4</xdr:col>
                    <xdr:colOff>914400</xdr:colOff>
                    <xdr:row>29</xdr:row>
                    <xdr:rowOff>342900</xdr:rowOff>
                  </to>
                </anchor>
              </controlPr>
            </control>
          </mc:Choice>
        </mc:AlternateContent>
        <mc:AlternateContent xmlns:mc="http://schemas.openxmlformats.org/markup-compatibility/2006">
          <mc:Choice Requires="x14">
            <control shapeId="29802" r:id="rId22" name="Check Box 106">
              <controlPr locked="0" defaultSize="0" autoFill="0" autoLine="0" autoPict="0">
                <anchor moveWithCells="1">
                  <from>
                    <xdr:col>4</xdr:col>
                    <xdr:colOff>603250</xdr:colOff>
                    <xdr:row>30</xdr:row>
                    <xdr:rowOff>120650</xdr:rowOff>
                  </from>
                  <to>
                    <xdr:col>4</xdr:col>
                    <xdr:colOff>914400</xdr:colOff>
                    <xdr:row>30</xdr:row>
                    <xdr:rowOff>342900</xdr:rowOff>
                  </to>
                </anchor>
              </controlPr>
            </control>
          </mc:Choice>
        </mc:AlternateContent>
        <mc:AlternateContent xmlns:mc="http://schemas.openxmlformats.org/markup-compatibility/2006">
          <mc:Choice Requires="x14">
            <control shapeId="29803" r:id="rId23" name="Check Box 107">
              <controlPr locked="0" defaultSize="0" autoFill="0" autoLine="0" autoPict="0">
                <anchor moveWithCells="1">
                  <from>
                    <xdr:col>4</xdr:col>
                    <xdr:colOff>603250</xdr:colOff>
                    <xdr:row>31</xdr:row>
                    <xdr:rowOff>120650</xdr:rowOff>
                  </from>
                  <to>
                    <xdr:col>4</xdr:col>
                    <xdr:colOff>914400</xdr:colOff>
                    <xdr:row>31</xdr:row>
                    <xdr:rowOff>342900</xdr:rowOff>
                  </to>
                </anchor>
              </controlPr>
            </control>
          </mc:Choice>
        </mc:AlternateContent>
        <mc:AlternateContent xmlns:mc="http://schemas.openxmlformats.org/markup-compatibility/2006">
          <mc:Choice Requires="x14">
            <control shapeId="29804" r:id="rId24" name="Check Box 108">
              <controlPr locked="0" defaultSize="0" autoFill="0" autoLine="0" autoPict="0">
                <anchor moveWithCells="1">
                  <from>
                    <xdr:col>4</xdr:col>
                    <xdr:colOff>603250</xdr:colOff>
                    <xdr:row>31</xdr:row>
                    <xdr:rowOff>120650</xdr:rowOff>
                  </from>
                  <to>
                    <xdr:col>4</xdr:col>
                    <xdr:colOff>914400</xdr:colOff>
                    <xdr:row>31</xdr:row>
                    <xdr:rowOff>342900</xdr:rowOff>
                  </to>
                </anchor>
              </controlPr>
            </control>
          </mc:Choice>
        </mc:AlternateContent>
        <mc:AlternateContent xmlns:mc="http://schemas.openxmlformats.org/markup-compatibility/2006">
          <mc:Choice Requires="x14">
            <control shapeId="29805" r:id="rId25" name="Check Box 109">
              <controlPr locked="0" defaultSize="0" autoFill="0" autoLine="0" autoPict="0">
                <anchor moveWithCells="1">
                  <from>
                    <xdr:col>4</xdr:col>
                    <xdr:colOff>603250</xdr:colOff>
                    <xdr:row>31</xdr:row>
                    <xdr:rowOff>120650</xdr:rowOff>
                  </from>
                  <to>
                    <xdr:col>4</xdr:col>
                    <xdr:colOff>914400</xdr:colOff>
                    <xdr:row>31</xdr:row>
                    <xdr:rowOff>342900</xdr:rowOff>
                  </to>
                </anchor>
              </controlPr>
            </control>
          </mc:Choice>
        </mc:AlternateContent>
        <mc:AlternateContent xmlns:mc="http://schemas.openxmlformats.org/markup-compatibility/2006">
          <mc:Choice Requires="x14">
            <control shapeId="29806" r:id="rId26" name="Check Box 110">
              <controlPr locked="0" defaultSize="0" autoFill="0" autoLine="0" autoPict="0">
                <anchor moveWithCells="1">
                  <from>
                    <xdr:col>4</xdr:col>
                    <xdr:colOff>603250</xdr:colOff>
                    <xdr:row>31</xdr:row>
                    <xdr:rowOff>120650</xdr:rowOff>
                  </from>
                  <to>
                    <xdr:col>4</xdr:col>
                    <xdr:colOff>914400</xdr:colOff>
                    <xdr:row>31</xdr:row>
                    <xdr:rowOff>342900</xdr:rowOff>
                  </to>
                </anchor>
              </controlPr>
            </control>
          </mc:Choice>
        </mc:AlternateContent>
        <mc:AlternateContent xmlns:mc="http://schemas.openxmlformats.org/markup-compatibility/2006">
          <mc:Choice Requires="x14">
            <control shapeId="29807" r:id="rId27" name="Check Box 111">
              <controlPr locked="0" defaultSize="0" autoFill="0" autoLine="0" autoPict="0">
                <anchor moveWithCells="1">
                  <from>
                    <xdr:col>4</xdr:col>
                    <xdr:colOff>603250</xdr:colOff>
                    <xdr:row>31</xdr:row>
                    <xdr:rowOff>120650</xdr:rowOff>
                  </from>
                  <to>
                    <xdr:col>4</xdr:col>
                    <xdr:colOff>914400</xdr:colOff>
                    <xdr:row>31</xdr:row>
                    <xdr:rowOff>342900</xdr:rowOff>
                  </to>
                </anchor>
              </controlPr>
            </control>
          </mc:Choice>
        </mc:AlternateContent>
        <mc:AlternateContent xmlns:mc="http://schemas.openxmlformats.org/markup-compatibility/2006">
          <mc:Choice Requires="x14">
            <control shapeId="29808" r:id="rId28" name="Check Box 112">
              <controlPr locked="0" defaultSize="0" autoFill="0" autoLine="0" autoPict="0">
                <anchor moveWithCells="1">
                  <from>
                    <xdr:col>4</xdr:col>
                    <xdr:colOff>603250</xdr:colOff>
                    <xdr:row>32</xdr:row>
                    <xdr:rowOff>120650</xdr:rowOff>
                  </from>
                  <to>
                    <xdr:col>4</xdr:col>
                    <xdr:colOff>914400</xdr:colOff>
                    <xdr:row>32</xdr:row>
                    <xdr:rowOff>342900</xdr:rowOff>
                  </to>
                </anchor>
              </controlPr>
            </control>
          </mc:Choice>
        </mc:AlternateContent>
        <mc:AlternateContent xmlns:mc="http://schemas.openxmlformats.org/markup-compatibility/2006">
          <mc:Choice Requires="x14">
            <control shapeId="29809" r:id="rId29" name="Check Box 113">
              <controlPr locked="0" defaultSize="0" autoFill="0" autoLine="0" autoPict="0">
                <anchor moveWithCells="1">
                  <from>
                    <xdr:col>4</xdr:col>
                    <xdr:colOff>603250</xdr:colOff>
                    <xdr:row>33</xdr:row>
                    <xdr:rowOff>120650</xdr:rowOff>
                  </from>
                  <to>
                    <xdr:col>4</xdr:col>
                    <xdr:colOff>914400</xdr:colOff>
                    <xdr:row>33</xdr:row>
                    <xdr:rowOff>342900</xdr:rowOff>
                  </to>
                </anchor>
              </controlPr>
            </control>
          </mc:Choice>
        </mc:AlternateContent>
        <mc:AlternateContent xmlns:mc="http://schemas.openxmlformats.org/markup-compatibility/2006">
          <mc:Choice Requires="x14">
            <control shapeId="29810" r:id="rId30" name="Check Box 114">
              <controlPr locked="0" defaultSize="0" autoFill="0" autoLine="0" autoPict="0">
                <anchor moveWithCells="1">
                  <from>
                    <xdr:col>4</xdr:col>
                    <xdr:colOff>603250</xdr:colOff>
                    <xdr:row>34</xdr:row>
                    <xdr:rowOff>120650</xdr:rowOff>
                  </from>
                  <to>
                    <xdr:col>4</xdr:col>
                    <xdr:colOff>914400</xdr:colOff>
                    <xdr:row>34</xdr:row>
                    <xdr:rowOff>342900</xdr:rowOff>
                  </to>
                </anchor>
              </controlPr>
            </control>
          </mc:Choice>
        </mc:AlternateContent>
        <mc:AlternateContent xmlns:mc="http://schemas.openxmlformats.org/markup-compatibility/2006">
          <mc:Choice Requires="x14">
            <control shapeId="29812" r:id="rId31" name="Drop Down 116">
              <controlPr defaultSize="0" autoLine="0" autoPict="0">
                <anchor moveWithCells="1">
                  <from>
                    <xdr:col>2</xdr:col>
                    <xdr:colOff>6350</xdr:colOff>
                    <xdr:row>1</xdr:row>
                    <xdr:rowOff>12700</xdr:rowOff>
                  </from>
                  <to>
                    <xdr:col>2</xdr:col>
                    <xdr:colOff>2120900</xdr:colOff>
                    <xdr:row>1</xdr:row>
                    <xdr:rowOff>241300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5:G15"/>
  <sheetViews>
    <sheetView zoomScaleNormal="100" zoomScaleSheetLayoutView="100" workbookViewId="0">
      <selection activeCell="D12" sqref="D12"/>
    </sheetView>
  </sheetViews>
  <sheetFormatPr defaultColWidth="29" defaultRowHeight="12.5" x14ac:dyDescent="0.25"/>
  <cols>
    <col min="1" max="1" width="29.54296875" customWidth="1"/>
    <col min="2" max="2" width="23.81640625" style="10" customWidth="1"/>
    <col min="3" max="5" width="23.81640625" customWidth="1"/>
  </cols>
  <sheetData>
    <row r="5" spans="1:7" ht="63.75" customHeight="1" x14ac:dyDescent="0.3">
      <c r="A5" s="66"/>
      <c r="B5" s="77" t="s">
        <v>275</v>
      </c>
      <c r="C5" s="77" t="s">
        <v>276</v>
      </c>
      <c r="D5" s="77" t="s">
        <v>281</v>
      </c>
      <c r="E5" s="77" t="s">
        <v>282</v>
      </c>
      <c r="F5" s="77" t="s">
        <v>283</v>
      </c>
      <c r="G5" s="77" t="s">
        <v>284</v>
      </c>
    </row>
    <row r="6" spans="1:7" ht="13" x14ac:dyDescent="0.3">
      <c r="A6" s="66" t="s">
        <v>30</v>
      </c>
      <c r="B6" s="77" t="s">
        <v>277</v>
      </c>
      <c r="C6" s="199" t="s">
        <v>278</v>
      </c>
      <c r="D6" s="77" t="s">
        <v>279</v>
      </c>
      <c r="E6" s="199" t="s">
        <v>280</v>
      </c>
      <c r="F6" s="77" t="s">
        <v>262</v>
      </c>
      <c r="G6" s="199" t="s">
        <v>40</v>
      </c>
    </row>
    <row r="7" spans="1:7" ht="13" x14ac:dyDescent="0.3">
      <c r="A7" s="66" t="s">
        <v>39</v>
      </c>
      <c r="B7" s="196"/>
      <c r="C7" s="200"/>
      <c r="D7" s="196"/>
      <c r="E7" s="200"/>
      <c r="F7" s="196"/>
      <c r="G7" s="200"/>
    </row>
    <row r="8" spans="1:7" x14ac:dyDescent="0.25">
      <c r="A8" s="69" t="s">
        <v>46</v>
      </c>
      <c r="B8" s="197"/>
      <c r="C8" s="201"/>
      <c r="D8" s="197"/>
      <c r="E8" s="201"/>
      <c r="F8" s="230">
        <f>SUM(B8+D8)</f>
        <v>0</v>
      </c>
      <c r="G8" s="230">
        <f t="shared" ref="G8:G14" si="0">SUM(C8+E8)</f>
        <v>0</v>
      </c>
    </row>
    <row r="9" spans="1:7" x14ac:dyDescent="0.25">
      <c r="A9" s="69" t="s">
        <v>47</v>
      </c>
      <c r="B9" s="197"/>
      <c r="C9" s="201"/>
      <c r="D9" s="197"/>
      <c r="E9" s="201"/>
      <c r="F9" s="230">
        <f t="shared" ref="F9:F14" si="1">SUM(B9+D9)</f>
        <v>0</v>
      </c>
      <c r="G9" s="230">
        <f t="shared" si="0"/>
        <v>0</v>
      </c>
    </row>
    <row r="10" spans="1:7" x14ac:dyDescent="0.25">
      <c r="A10" s="69" t="s">
        <v>54</v>
      </c>
      <c r="B10" s="197"/>
      <c r="C10" s="201"/>
      <c r="D10" s="197"/>
      <c r="E10" s="201"/>
      <c r="F10" s="230">
        <f t="shared" si="1"/>
        <v>0</v>
      </c>
      <c r="G10" s="230">
        <f t="shared" si="0"/>
        <v>0</v>
      </c>
    </row>
    <row r="11" spans="1:7" x14ac:dyDescent="0.25">
      <c r="A11" s="69" t="s">
        <v>31</v>
      </c>
      <c r="B11" s="197"/>
      <c r="C11" s="201"/>
      <c r="D11" s="197"/>
      <c r="E11" s="201"/>
      <c r="F11" s="230">
        <f t="shared" si="1"/>
        <v>0</v>
      </c>
      <c r="G11" s="230">
        <f t="shared" si="0"/>
        <v>0</v>
      </c>
    </row>
    <row r="12" spans="1:7" x14ac:dyDescent="0.25">
      <c r="A12" s="69" t="s">
        <v>415</v>
      </c>
      <c r="B12" s="197"/>
      <c r="C12" s="201"/>
      <c r="D12" s="197"/>
      <c r="E12" s="201"/>
      <c r="F12" s="230">
        <f t="shared" si="1"/>
        <v>0</v>
      </c>
      <c r="G12" s="230">
        <f t="shared" si="0"/>
        <v>0</v>
      </c>
    </row>
    <row r="13" spans="1:7" x14ac:dyDescent="0.25">
      <c r="A13" s="70" t="s">
        <v>587</v>
      </c>
      <c r="B13" s="197"/>
      <c r="C13" s="201"/>
      <c r="D13" s="197"/>
      <c r="E13" s="201"/>
      <c r="F13" s="230">
        <f t="shared" si="1"/>
        <v>0</v>
      </c>
      <c r="G13" s="230">
        <f t="shared" si="0"/>
        <v>0</v>
      </c>
    </row>
    <row r="14" spans="1:7" x14ac:dyDescent="0.25">
      <c r="A14" s="69" t="s">
        <v>32</v>
      </c>
      <c r="B14" s="197"/>
      <c r="C14" s="201"/>
      <c r="D14" s="197"/>
      <c r="E14" s="201"/>
      <c r="F14" s="230">
        <f t="shared" si="1"/>
        <v>0</v>
      </c>
      <c r="G14" s="230">
        <f t="shared" si="0"/>
        <v>0</v>
      </c>
    </row>
    <row r="15" spans="1:7" ht="13.5" thickBot="1" x14ac:dyDescent="0.35">
      <c r="A15" s="79" t="s">
        <v>224</v>
      </c>
      <c r="B15" s="198">
        <f t="shared" ref="B15:D15" si="2">SUM(B8:B14)</f>
        <v>0</v>
      </c>
      <c r="C15" s="202">
        <f>SUM(C8:C14)</f>
        <v>0</v>
      </c>
      <c r="D15" s="198">
        <f t="shared" si="2"/>
        <v>0</v>
      </c>
      <c r="E15" s="202">
        <f>SUM(E8:E14)</f>
        <v>0</v>
      </c>
      <c r="F15" s="198">
        <f t="shared" ref="F15" si="3">SUM(F8:F14)</f>
        <v>0</v>
      </c>
      <c r="G15" s="202">
        <f>SUM(G8:G14)</f>
        <v>0</v>
      </c>
    </row>
  </sheetData>
  <sheetProtection selectLockedCells="1"/>
  <pageMargins left="0.7" right="0.7" top="0.75" bottom="0.75" header="0.3" footer="0.3"/>
  <pageSetup scale="50" orientation="landscape" r:id="rId1"/>
  <headerFooter>
    <oddHeader>&amp;C&amp;"Arial,Bold"Transfer Worksheet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C26"/>
  <sheetViews>
    <sheetView zoomScale="50" zoomScaleNormal="50" workbookViewId="0">
      <selection activeCell="C20" sqref="C20"/>
    </sheetView>
  </sheetViews>
  <sheetFormatPr defaultRowHeight="20" x14ac:dyDescent="0.4"/>
  <cols>
    <col min="1" max="1" width="145.1796875" style="185" customWidth="1"/>
    <col min="2" max="2" width="36.54296875" style="187" customWidth="1"/>
    <col min="3" max="3" width="155.1796875" style="187" customWidth="1"/>
  </cols>
  <sheetData>
    <row r="1" spans="1:3" ht="21" x14ac:dyDescent="0.5">
      <c r="A1" s="129"/>
      <c r="B1" s="130"/>
      <c r="C1" s="131"/>
    </row>
    <row r="2" spans="1:3" ht="21" x14ac:dyDescent="0.5">
      <c r="A2" s="132" t="s">
        <v>153</v>
      </c>
      <c r="B2" s="133" t="s">
        <v>141</v>
      </c>
      <c r="C2" s="134" t="s">
        <v>173</v>
      </c>
    </row>
    <row r="3" spans="1:3" x14ac:dyDescent="0.4">
      <c r="A3" s="135"/>
      <c r="B3" s="136"/>
      <c r="C3" s="137"/>
    </row>
    <row r="4" spans="1:3" ht="51.5" customHeight="1" x14ac:dyDescent="0.4">
      <c r="A4" s="138" t="s">
        <v>154</v>
      </c>
      <c r="B4" s="139"/>
      <c r="C4" s="312" t="s">
        <v>500</v>
      </c>
    </row>
    <row r="5" spans="1:3" ht="21" x14ac:dyDescent="0.5">
      <c r="A5" s="140"/>
      <c r="B5" s="141" t="s">
        <v>144</v>
      </c>
      <c r="C5" s="142"/>
    </row>
    <row r="6" spans="1:3" ht="22.5" customHeight="1" x14ac:dyDescent="0.25">
      <c r="A6" s="143" t="s">
        <v>152</v>
      </c>
      <c r="B6" s="144"/>
      <c r="C6" s="145" t="s">
        <v>254</v>
      </c>
    </row>
    <row r="7" spans="1:3" ht="91.5" customHeight="1" x14ac:dyDescent="0.5">
      <c r="A7" s="146" t="s">
        <v>155</v>
      </c>
      <c r="B7" s="147"/>
      <c r="C7" s="148" t="s">
        <v>499</v>
      </c>
    </row>
    <row r="8" spans="1:3" ht="21" x14ac:dyDescent="0.5">
      <c r="A8" s="149"/>
      <c r="B8" s="150" t="s">
        <v>240</v>
      </c>
      <c r="C8" s="151"/>
    </row>
    <row r="9" spans="1:3" ht="36" customHeight="1" x14ac:dyDescent="0.5">
      <c r="A9" s="152" t="s">
        <v>156</v>
      </c>
      <c r="B9" s="153"/>
      <c r="C9" s="154"/>
    </row>
    <row r="10" spans="1:3" ht="326" customHeight="1" x14ac:dyDescent="0.25">
      <c r="A10" s="155" t="s">
        <v>157</v>
      </c>
      <c r="B10" s="156" t="s">
        <v>158</v>
      </c>
      <c r="C10" s="157" t="s">
        <v>257</v>
      </c>
    </row>
    <row r="11" spans="1:3" ht="21" x14ac:dyDescent="0.5">
      <c r="A11" s="158"/>
      <c r="B11" s="159"/>
      <c r="C11" s="160"/>
    </row>
    <row r="12" spans="1:3" ht="17" customHeight="1" x14ac:dyDescent="0.5">
      <c r="A12" s="161" t="s">
        <v>159</v>
      </c>
      <c r="B12" s="162"/>
      <c r="C12" s="163"/>
    </row>
    <row r="13" spans="1:3" ht="21" x14ac:dyDescent="0.5">
      <c r="A13" s="164" t="s">
        <v>160</v>
      </c>
      <c r="B13" s="165"/>
      <c r="C13" s="166"/>
    </row>
    <row r="14" spans="1:3" ht="40" x14ac:dyDescent="0.25">
      <c r="A14" s="167" t="s">
        <v>161</v>
      </c>
      <c r="B14" s="168"/>
      <c r="C14" s="169" t="s">
        <v>255</v>
      </c>
    </row>
    <row r="15" spans="1:3" ht="21" x14ac:dyDescent="0.5">
      <c r="A15" s="170"/>
      <c r="B15" s="171" t="s">
        <v>162</v>
      </c>
      <c r="C15" s="172"/>
    </row>
    <row r="16" spans="1:3" ht="18.5" customHeight="1" x14ac:dyDescent="0.5">
      <c r="A16" s="170" t="s">
        <v>163</v>
      </c>
      <c r="B16" s="171"/>
      <c r="C16" s="169" t="s">
        <v>256</v>
      </c>
    </row>
    <row r="17" spans="1:3" ht="30.5" customHeight="1" x14ac:dyDescent="0.5">
      <c r="A17" s="173" t="s">
        <v>164</v>
      </c>
      <c r="B17" s="174"/>
      <c r="C17" s="169"/>
    </row>
    <row r="18" spans="1:3" ht="42.5" customHeight="1" x14ac:dyDescent="0.25">
      <c r="A18" s="188" t="s">
        <v>165</v>
      </c>
      <c r="B18" s="175" t="s">
        <v>238</v>
      </c>
      <c r="C18" s="189" t="s">
        <v>175</v>
      </c>
    </row>
    <row r="19" spans="1:3" ht="48.5" customHeight="1" x14ac:dyDescent="0.25">
      <c r="A19" s="176" t="s">
        <v>167</v>
      </c>
      <c r="B19" s="177" t="s">
        <v>147</v>
      </c>
      <c r="C19" s="190" t="s">
        <v>176</v>
      </c>
    </row>
    <row r="20" spans="1:3" ht="45" customHeight="1" x14ac:dyDescent="0.25">
      <c r="A20" s="178" t="s">
        <v>168</v>
      </c>
      <c r="B20" s="179" t="s">
        <v>174</v>
      </c>
      <c r="C20" s="353" t="s">
        <v>589</v>
      </c>
    </row>
    <row r="21" spans="1:3" ht="43.5" customHeight="1" x14ac:dyDescent="0.25">
      <c r="A21" s="176" t="s">
        <v>169</v>
      </c>
      <c r="B21" s="180" t="s">
        <v>170</v>
      </c>
      <c r="C21" s="191" t="s">
        <v>177</v>
      </c>
    </row>
    <row r="22" spans="1:3" ht="37.5" customHeight="1" x14ac:dyDescent="0.25">
      <c r="A22" s="181" t="s">
        <v>166</v>
      </c>
      <c r="B22" s="465" t="s">
        <v>236</v>
      </c>
      <c r="C22" s="182" t="s">
        <v>239</v>
      </c>
    </row>
    <row r="23" spans="1:3" ht="49.5" customHeight="1" thickBot="1" x14ac:dyDescent="0.3">
      <c r="A23" s="183" t="s">
        <v>171</v>
      </c>
      <c r="B23" s="466"/>
      <c r="C23" s="184" t="s">
        <v>178</v>
      </c>
    </row>
    <row r="24" spans="1:3" ht="45.75" customHeight="1" x14ac:dyDescent="0.4">
      <c r="A24" s="463" t="s">
        <v>230</v>
      </c>
      <c r="B24" s="464"/>
      <c r="C24" s="464"/>
    </row>
    <row r="25" spans="1:3" x14ac:dyDescent="0.4">
      <c r="B25" s="186"/>
      <c r="C25" s="186"/>
    </row>
    <row r="26" spans="1:3" x14ac:dyDescent="0.4">
      <c r="B26" s="186"/>
      <c r="C26" s="186"/>
    </row>
  </sheetData>
  <sheetProtection algorithmName="SHA-512" hashValue="EtR/1EDGbs8jVA68V7Jjba5lc1P/IZ6I3z7dbAXW9G1mlGOfeKm2X/FkKvkwCbs20Zn3qLsys/dJrgMtsWH5IQ==" saltValue="HRR4wAYNBfbI/rN51rgc4A==" spinCount="100000" sheet="1" objects="1" scenarios="1"/>
  <mergeCells count="2">
    <mergeCell ref="A24:C24"/>
    <mergeCell ref="B22:B23"/>
  </mergeCells>
  <pageMargins left="0.7" right="0.7" top="0.75" bottom="0.75" header="0.3" footer="0.3"/>
  <pageSetup scale="35" orientation="landscape" r:id="rId1"/>
  <headerFooter>
    <oddHeader>&amp;C&amp;"Arial,Bold"&amp;14
Penal Code 1463.007 Collections Activities by Category</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S56"/>
  <sheetViews>
    <sheetView topLeftCell="A28" zoomScale="80" zoomScaleNormal="80" zoomScaleSheetLayoutView="100" workbookViewId="0">
      <selection activeCell="C28" sqref="C28:N28"/>
    </sheetView>
  </sheetViews>
  <sheetFormatPr defaultRowHeight="12.5" x14ac:dyDescent="0.25"/>
  <cols>
    <col min="1" max="1" width="9.1796875"/>
    <col min="2" max="2" width="16.81640625" customWidth="1"/>
    <col min="3" max="13" width="9.1796875" style="7"/>
    <col min="14" max="14" width="51.1796875" style="7" customWidth="1"/>
    <col min="15" max="15" width="6.90625" hidden="1" customWidth="1"/>
  </cols>
  <sheetData>
    <row r="1" spans="1:19" ht="19.5" customHeight="1" thickBot="1" x14ac:dyDescent="0.3">
      <c r="A1" s="27" t="s">
        <v>26</v>
      </c>
      <c r="B1" s="28" t="s">
        <v>98</v>
      </c>
      <c r="C1" s="495" t="s">
        <v>181</v>
      </c>
      <c r="D1" s="496"/>
      <c r="E1" s="496"/>
      <c r="F1" s="496"/>
      <c r="G1" s="496"/>
      <c r="H1" s="496"/>
      <c r="I1" s="497"/>
      <c r="J1" s="497"/>
      <c r="K1" s="497"/>
      <c r="L1" s="497"/>
      <c r="M1" s="497"/>
      <c r="N1" s="498"/>
      <c r="O1" s="7"/>
      <c r="P1" s="7"/>
      <c r="S1" s="6"/>
    </row>
    <row r="2" spans="1:19" ht="30" customHeight="1" x14ac:dyDescent="0.35">
      <c r="A2" s="43">
        <v>1</v>
      </c>
      <c r="B2" s="44"/>
      <c r="C2" s="482" t="s">
        <v>265</v>
      </c>
      <c r="D2" s="483"/>
      <c r="E2" s="483"/>
      <c r="F2" s="483"/>
      <c r="G2" s="483"/>
      <c r="H2" s="483"/>
      <c r="I2" s="484"/>
      <c r="J2" s="484"/>
      <c r="K2" s="484"/>
      <c r="L2" s="484"/>
      <c r="M2" s="484"/>
      <c r="N2" s="485"/>
      <c r="O2" s="7" t="b">
        <v>0</v>
      </c>
      <c r="P2" s="33"/>
      <c r="S2" s="6"/>
    </row>
    <row r="3" spans="1:19" ht="30" customHeight="1" x14ac:dyDescent="0.35">
      <c r="A3" s="45">
        <v>2</v>
      </c>
      <c r="B3" s="46"/>
      <c r="C3" s="488" t="s">
        <v>448</v>
      </c>
      <c r="D3" s="489"/>
      <c r="E3" s="489"/>
      <c r="F3" s="489"/>
      <c r="G3" s="489"/>
      <c r="H3" s="489"/>
      <c r="I3" s="490"/>
      <c r="J3" s="490"/>
      <c r="K3" s="490"/>
      <c r="L3" s="490"/>
      <c r="M3" s="490"/>
      <c r="N3" s="491"/>
      <c r="O3" s="7" t="b">
        <v>0</v>
      </c>
      <c r="P3" s="7"/>
      <c r="S3" s="6"/>
    </row>
    <row r="4" spans="1:19" ht="22.5" customHeight="1" x14ac:dyDescent="0.35">
      <c r="A4" s="45">
        <v>3</v>
      </c>
      <c r="B4" s="46"/>
      <c r="C4" s="500" t="s">
        <v>449</v>
      </c>
      <c r="D4" s="470"/>
      <c r="E4" s="470"/>
      <c r="F4" s="470"/>
      <c r="G4" s="470"/>
      <c r="H4" s="470"/>
      <c r="I4" s="470"/>
      <c r="J4" s="470"/>
      <c r="K4" s="470"/>
      <c r="L4" s="470"/>
      <c r="M4" s="470"/>
      <c r="N4" s="471"/>
      <c r="O4" s="7" t="b">
        <v>0</v>
      </c>
      <c r="P4" s="7"/>
      <c r="S4" s="6"/>
    </row>
    <row r="5" spans="1:19" ht="42" customHeight="1" x14ac:dyDescent="0.35">
      <c r="A5" s="45">
        <v>4</v>
      </c>
      <c r="B5" s="46"/>
      <c r="C5" s="482" t="s">
        <v>450</v>
      </c>
      <c r="D5" s="483"/>
      <c r="E5" s="483"/>
      <c r="F5" s="483"/>
      <c r="G5" s="483"/>
      <c r="H5" s="483"/>
      <c r="I5" s="484"/>
      <c r="J5" s="484"/>
      <c r="K5" s="484"/>
      <c r="L5" s="484"/>
      <c r="M5" s="484"/>
      <c r="N5" s="485"/>
      <c r="O5" s="7" t="b">
        <v>0</v>
      </c>
      <c r="P5" s="7"/>
      <c r="S5" s="6"/>
    </row>
    <row r="6" spans="1:19" ht="22.5" customHeight="1" x14ac:dyDescent="0.35">
      <c r="A6" s="45">
        <v>5</v>
      </c>
      <c r="B6" s="46"/>
      <c r="C6" s="469" t="s">
        <v>451</v>
      </c>
      <c r="D6" s="470"/>
      <c r="E6" s="470"/>
      <c r="F6" s="470"/>
      <c r="G6" s="470"/>
      <c r="H6" s="470"/>
      <c r="I6" s="470"/>
      <c r="J6" s="470"/>
      <c r="K6" s="470"/>
      <c r="L6" s="470"/>
      <c r="M6" s="470"/>
      <c r="N6" s="471"/>
      <c r="O6" s="7" t="b">
        <v>0</v>
      </c>
      <c r="P6" s="7"/>
      <c r="S6" s="6"/>
    </row>
    <row r="7" spans="1:19" ht="26.25" customHeight="1" x14ac:dyDescent="0.35">
      <c r="A7" s="45">
        <v>6</v>
      </c>
      <c r="B7" s="46"/>
      <c r="C7" s="469" t="s">
        <v>452</v>
      </c>
      <c r="D7" s="476"/>
      <c r="E7" s="476"/>
      <c r="F7" s="476"/>
      <c r="G7" s="476"/>
      <c r="H7" s="476"/>
      <c r="I7" s="477"/>
      <c r="J7" s="477"/>
      <c r="K7" s="477"/>
      <c r="L7" s="477"/>
      <c r="M7" s="477"/>
      <c r="N7" s="478"/>
      <c r="O7" s="7" t="b">
        <v>0</v>
      </c>
      <c r="P7" s="7"/>
      <c r="S7" s="6"/>
    </row>
    <row r="8" spans="1:19" ht="30.75" customHeight="1" x14ac:dyDescent="0.35">
      <c r="A8" s="45">
        <v>7</v>
      </c>
      <c r="B8" s="46"/>
      <c r="C8" s="469" t="s">
        <v>453</v>
      </c>
      <c r="D8" s="470"/>
      <c r="E8" s="470"/>
      <c r="F8" s="470"/>
      <c r="G8" s="470"/>
      <c r="H8" s="470"/>
      <c r="I8" s="470"/>
      <c r="J8" s="470"/>
      <c r="K8" s="470"/>
      <c r="L8" s="470"/>
      <c r="M8" s="470"/>
      <c r="N8" s="471"/>
      <c r="O8" s="7" t="b">
        <v>0</v>
      </c>
      <c r="P8" s="7"/>
      <c r="S8" s="6"/>
    </row>
    <row r="9" spans="1:19" ht="26.25" customHeight="1" x14ac:dyDescent="0.35">
      <c r="A9" s="45">
        <v>8</v>
      </c>
      <c r="B9" s="46"/>
      <c r="C9" s="482" t="s">
        <v>454</v>
      </c>
      <c r="D9" s="483"/>
      <c r="E9" s="483"/>
      <c r="F9" s="483"/>
      <c r="G9" s="483"/>
      <c r="H9" s="483"/>
      <c r="I9" s="484"/>
      <c r="J9" s="484"/>
      <c r="K9" s="484"/>
      <c r="L9" s="484"/>
      <c r="M9" s="484"/>
      <c r="N9" s="485"/>
      <c r="O9" s="7" t="b">
        <v>0</v>
      </c>
      <c r="P9" s="7"/>
      <c r="S9" s="6"/>
    </row>
    <row r="10" spans="1:19" ht="38.25" customHeight="1" x14ac:dyDescent="0.35">
      <c r="A10" s="45">
        <v>9</v>
      </c>
      <c r="B10" s="46"/>
      <c r="C10" s="469" t="s">
        <v>266</v>
      </c>
      <c r="D10" s="476"/>
      <c r="E10" s="476"/>
      <c r="F10" s="476"/>
      <c r="G10" s="476"/>
      <c r="H10" s="476"/>
      <c r="I10" s="477"/>
      <c r="J10" s="477"/>
      <c r="K10" s="477"/>
      <c r="L10" s="477"/>
      <c r="M10" s="477"/>
      <c r="N10" s="478"/>
      <c r="O10" s="7" t="b">
        <v>0</v>
      </c>
      <c r="P10" s="7"/>
      <c r="S10" s="6"/>
    </row>
    <row r="11" spans="1:19" ht="29.25" customHeight="1" x14ac:dyDescent="0.35">
      <c r="A11" s="45">
        <v>10</v>
      </c>
      <c r="B11" s="46"/>
      <c r="C11" s="469" t="s">
        <v>268</v>
      </c>
      <c r="D11" s="476"/>
      <c r="E11" s="476"/>
      <c r="F11" s="476"/>
      <c r="G11" s="476"/>
      <c r="H11" s="476"/>
      <c r="I11" s="477"/>
      <c r="J11" s="477"/>
      <c r="K11" s="477"/>
      <c r="L11" s="477"/>
      <c r="M11" s="477"/>
      <c r="N11" s="478"/>
      <c r="O11" s="7" t="b">
        <v>0</v>
      </c>
      <c r="P11" s="7"/>
      <c r="S11" s="6"/>
    </row>
    <row r="12" spans="1:19" ht="32.25" customHeight="1" x14ac:dyDescent="0.35">
      <c r="A12" s="45">
        <v>11</v>
      </c>
      <c r="B12" s="46"/>
      <c r="C12" s="469" t="s">
        <v>243</v>
      </c>
      <c r="D12" s="476"/>
      <c r="E12" s="476"/>
      <c r="F12" s="476"/>
      <c r="G12" s="476"/>
      <c r="H12" s="476"/>
      <c r="I12" s="477"/>
      <c r="J12" s="477"/>
      <c r="K12" s="477"/>
      <c r="L12" s="477"/>
      <c r="M12" s="477"/>
      <c r="N12" s="478"/>
      <c r="O12" s="7" t="b">
        <v>0</v>
      </c>
      <c r="P12" s="7"/>
      <c r="S12" s="6"/>
    </row>
    <row r="13" spans="1:19" ht="21.75" customHeight="1" x14ac:dyDescent="0.35">
      <c r="A13" s="45">
        <v>12</v>
      </c>
      <c r="B13" s="46"/>
      <c r="C13" s="482" t="s">
        <v>455</v>
      </c>
      <c r="D13" s="483"/>
      <c r="E13" s="483"/>
      <c r="F13" s="483"/>
      <c r="G13" s="483"/>
      <c r="H13" s="483"/>
      <c r="I13" s="484"/>
      <c r="J13" s="484"/>
      <c r="K13" s="484"/>
      <c r="L13" s="484"/>
      <c r="M13" s="484"/>
      <c r="N13" s="485"/>
      <c r="O13" s="7" t="b">
        <v>0</v>
      </c>
      <c r="P13" s="7"/>
      <c r="S13" s="6"/>
    </row>
    <row r="14" spans="1:19" ht="27.75" customHeight="1" x14ac:dyDescent="0.35">
      <c r="A14" s="45">
        <v>13</v>
      </c>
      <c r="B14" s="46"/>
      <c r="C14" s="482" t="s">
        <v>456</v>
      </c>
      <c r="D14" s="483"/>
      <c r="E14" s="483"/>
      <c r="F14" s="483"/>
      <c r="G14" s="483"/>
      <c r="H14" s="483"/>
      <c r="I14" s="484"/>
      <c r="J14" s="484"/>
      <c r="K14" s="484"/>
      <c r="L14" s="484"/>
      <c r="M14" s="484"/>
      <c r="N14" s="485"/>
      <c r="O14" s="7" t="b">
        <v>0</v>
      </c>
      <c r="P14" s="7"/>
      <c r="S14" s="6"/>
    </row>
    <row r="15" spans="1:19" ht="28.5" customHeight="1" thickBot="1" x14ac:dyDescent="0.4">
      <c r="A15" s="47">
        <v>14</v>
      </c>
      <c r="B15" s="48"/>
      <c r="C15" s="472" t="s">
        <v>227</v>
      </c>
      <c r="D15" s="473"/>
      <c r="E15" s="473"/>
      <c r="F15" s="473"/>
      <c r="G15" s="473"/>
      <c r="H15" s="473"/>
      <c r="I15" s="474"/>
      <c r="J15" s="474"/>
      <c r="K15" s="474"/>
      <c r="L15" s="474"/>
      <c r="M15" s="474"/>
      <c r="N15" s="475"/>
      <c r="O15" s="7" t="b">
        <v>0</v>
      </c>
      <c r="P15" s="7"/>
      <c r="S15" s="6"/>
    </row>
    <row r="16" spans="1:19" ht="24.75" customHeight="1" thickBot="1" x14ac:dyDescent="0.3">
      <c r="A16" s="492" t="s">
        <v>180</v>
      </c>
      <c r="B16" s="503"/>
      <c r="C16" s="503"/>
      <c r="D16" s="503"/>
      <c r="E16" s="503"/>
      <c r="F16" s="503"/>
      <c r="G16" s="503"/>
      <c r="H16" s="503"/>
      <c r="I16" s="503"/>
      <c r="J16" s="503"/>
      <c r="K16" s="503"/>
      <c r="L16" s="503"/>
      <c r="M16" s="503"/>
      <c r="N16" s="504"/>
      <c r="O16" s="7"/>
      <c r="P16" s="7"/>
      <c r="S16" s="6"/>
    </row>
    <row r="17" spans="1:19" ht="30.75" customHeight="1" x14ac:dyDescent="0.35">
      <c r="A17" s="43">
        <v>15</v>
      </c>
      <c r="B17" s="44"/>
      <c r="C17" s="479" t="s">
        <v>484</v>
      </c>
      <c r="D17" s="480"/>
      <c r="E17" s="480"/>
      <c r="F17" s="480"/>
      <c r="G17" s="480"/>
      <c r="H17" s="480"/>
      <c r="I17" s="486"/>
      <c r="J17" s="486"/>
      <c r="K17" s="486"/>
      <c r="L17" s="486"/>
      <c r="M17" s="486"/>
      <c r="N17" s="487"/>
      <c r="O17" s="7" t="b">
        <v>0</v>
      </c>
      <c r="P17" s="7"/>
      <c r="S17" s="6"/>
    </row>
    <row r="18" spans="1:19" ht="28.5" customHeight="1" x14ac:dyDescent="0.35">
      <c r="A18" s="43">
        <v>16</v>
      </c>
      <c r="B18" s="46"/>
      <c r="C18" s="488" t="s">
        <v>457</v>
      </c>
      <c r="D18" s="489"/>
      <c r="E18" s="489"/>
      <c r="F18" s="489"/>
      <c r="G18" s="489"/>
      <c r="H18" s="489"/>
      <c r="I18" s="490"/>
      <c r="J18" s="490"/>
      <c r="K18" s="490"/>
      <c r="L18" s="490"/>
      <c r="M18" s="490"/>
      <c r="N18" s="491"/>
      <c r="O18" s="7" t="b">
        <v>0</v>
      </c>
      <c r="P18" s="7"/>
      <c r="S18" s="6"/>
    </row>
    <row r="19" spans="1:19" ht="28.5" customHeight="1" x14ac:dyDescent="0.35">
      <c r="A19" s="43">
        <v>17</v>
      </c>
      <c r="B19" s="46"/>
      <c r="C19" s="482" t="s">
        <v>458</v>
      </c>
      <c r="D19" s="483"/>
      <c r="E19" s="483"/>
      <c r="F19" s="483"/>
      <c r="G19" s="483"/>
      <c r="H19" s="483"/>
      <c r="I19" s="484"/>
      <c r="J19" s="484"/>
      <c r="K19" s="484"/>
      <c r="L19" s="484"/>
      <c r="M19" s="484"/>
      <c r="N19" s="485"/>
      <c r="O19" s="7" t="b">
        <v>0</v>
      </c>
      <c r="P19" s="7"/>
      <c r="S19" s="6"/>
    </row>
    <row r="20" spans="1:19" ht="30.75" customHeight="1" x14ac:dyDescent="0.35">
      <c r="A20" s="43">
        <v>18</v>
      </c>
      <c r="B20" s="46"/>
      <c r="C20" s="482" t="s">
        <v>459</v>
      </c>
      <c r="D20" s="483"/>
      <c r="E20" s="483"/>
      <c r="F20" s="483"/>
      <c r="G20" s="483"/>
      <c r="H20" s="483"/>
      <c r="I20" s="484"/>
      <c r="J20" s="484"/>
      <c r="K20" s="484"/>
      <c r="L20" s="484"/>
      <c r="M20" s="484"/>
      <c r="N20" s="485"/>
      <c r="O20" s="7" t="b">
        <v>0</v>
      </c>
      <c r="P20" s="7"/>
      <c r="S20" s="6"/>
    </row>
    <row r="21" spans="1:19" ht="24" customHeight="1" x14ac:dyDescent="0.35">
      <c r="A21" s="43">
        <v>19</v>
      </c>
      <c r="B21" s="46"/>
      <c r="C21" s="469" t="s">
        <v>460</v>
      </c>
      <c r="D21" s="476"/>
      <c r="E21" s="476"/>
      <c r="F21" s="476"/>
      <c r="G21" s="476"/>
      <c r="H21" s="476"/>
      <c r="I21" s="477"/>
      <c r="J21" s="477"/>
      <c r="K21" s="477"/>
      <c r="L21" s="477"/>
      <c r="M21" s="477"/>
      <c r="N21" s="478"/>
      <c r="O21" s="7" t="b">
        <v>0</v>
      </c>
      <c r="P21" s="7"/>
      <c r="S21" s="6"/>
    </row>
    <row r="22" spans="1:19" ht="30.75" customHeight="1" x14ac:dyDescent="0.35">
      <c r="A22" s="43">
        <v>20</v>
      </c>
      <c r="B22" s="46"/>
      <c r="C22" s="482" t="s">
        <v>461</v>
      </c>
      <c r="D22" s="483"/>
      <c r="E22" s="483"/>
      <c r="F22" s="483"/>
      <c r="G22" s="483"/>
      <c r="H22" s="483"/>
      <c r="I22" s="484"/>
      <c r="J22" s="484"/>
      <c r="K22" s="484"/>
      <c r="L22" s="484"/>
      <c r="M22" s="484"/>
      <c r="N22" s="485"/>
      <c r="O22" s="7" t="b">
        <v>0</v>
      </c>
      <c r="P22" s="7"/>
      <c r="S22" s="6"/>
    </row>
    <row r="23" spans="1:19" ht="40.5" customHeight="1" x14ac:dyDescent="0.35">
      <c r="A23" s="43">
        <v>21</v>
      </c>
      <c r="B23" s="46"/>
      <c r="C23" s="482" t="s">
        <v>462</v>
      </c>
      <c r="D23" s="483"/>
      <c r="E23" s="483"/>
      <c r="F23" s="483"/>
      <c r="G23" s="483"/>
      <c r="H23" s="483"/>
      <c r="I23" s="484"/>
      <c r="J23" s="484"/>
      <c r="K23" s="484"/>
      <c r="L23" s="484"/>
      <c r="M23" s="484"/>
      <c r="N23" s="485"/>
      <c r="O23" s="7" t="b">
        <v>0</v>
      </c>
      <c r="P23" s="7"/>
      <c r="S23" s="6"/>
    </row>
    <row r="24" spans="1:19" ht="22.5" customHeight="1" x14ac:dyDescent="0.35">
      <c r="A24" s="43">
        <v>22</v>
      </c>
      <c r="B24" s="46"/>
      <c r="C24" s="469" t="s">
        <v>269</v>
      </c>
      <c r="D24" s="476"/>
      <c r="E24" s="476"/>
      <c r="F24" s="476"/>
      <c r="G24" s="476"/>
      <c r="H24" s="476"/>
      <c r="I24" s="477"/>
      <c r="J24" s="477"/>
      <c r="K24" s="477"/>
      <c r="L24" s="477"/>
      <c r="M24" s="477"/>
      <c r="N24" s="478"/>
      <c r="O24" s="7" t="b">
        <v>0</v>
      </c>
      <c r="P24" s="7"/>
      <c r="S24" s="6"/>
    </row>
    <row r="25" spans="1:19" ht="27.75" customHeight="1" x14ac:dyDescent="0.35">
      <c r="A25" s="43">
        <v>23</v>
      </c>
      <c r="B25" s="46"/>
      <c r="C25" s="469" t="s">
        <v>244</v>
      </c>
      <c r="D25" s="476"/>
      <c r="E25" s="476"/>
      <c r="F25" s="476"/>
      <c r="G25" s="476"/>
      <c r="H25" s="476"/>
      <c r="I25" s="477"/>
      <c r="J25" s="477"/>
      <c r="K25" s="477"/>
      <c r="L25" s="477"/>
      <c r="M25" s="477"/>
      <c r="N25" s="478"/>
      <c r="O25" s="7" t="b">
        <v>0</v>
      </c>
      <c r="P25" s="7"/>
      <c r="S25" s="6"/>
    </row>
    <row r="26" spans="1:19" ht="24" customHeight="1" x14ac:dyDescent="0.35">
      <c r="A26" s="43">
        <v>24</v>
      </c>
      <c r="B26" s="46"/>
      <c r="C26" s="469" t="s">
        <v>590</v>
      </c>
      <c r="D26" s="476"/>
      <c r="E26" s="476"/>
      <c r="F26" s="476"/>
      <c r="G26" s="476"/>
      <c r="H26" s="476"/>
      <c r="I26" s="476"/>
      <c r="J26" s="476"/>
      <c r="K26" s="476"/>
      <c r="L26" s="476"/>
      <c r="M26" s="476"/>
      <c r="N26" s="499"/>
      <c r="O26" s="7" t="b">
        <v>0</v>
      </c>
      <c r="P26" s="7"/>
      <c r="S26" s="6"/>
    </row>
    <row r="27" spans="1:19" ht="24" customHeight="1" x14ac:dyDescent="0.35">
      <c r="A27" s="43">
        <v>25</v>
      </c>
      <c r="B27" s="46"/>
      <c r="C27" s="469" t="s">
        <v>267</v>
      </c>
      <c r="D27" s="476"/>
      <c r="E27" s="476"/>
      <c r="F27" s="476"/>
      <c r="G27" s="476"/>
      <c r="H27" s="476"/>
      <c r="I27" s="476"/>
      <c r="J27" s="476"/>
      <c r="K27" s="476"/>
      <c r="L27" s="476"/>
      <c r="M27" s="476"/>
      <c r="N27" s="499"/>
      <c r="O27" s="7" t="b">
        <v>0</v>
      </c>
      <c r="P27" s="7"/>
      <c r="S27" s="6"/>
    </row>
    <row r="28" spans="1:19" ht="29.25" customHeight="1" thickBot="1" x14ac:dyDescent="0.4">
      <c r="A28" s="43">
        <v>26</v>
      </c>
      <c r="B28" s="48"/>
      <c r="C28" s="505" t="s">
        <v>229</v>
      </c>
      <c r="D28" s="506"/>
      <c r="E28" s="506"/>
      <c r="F28" s="506"/>
      <c r="G28" s="506"/>
      <c r="H28" s="506"/>
      <c r="I28" s="507"/>
      <c r="J28" s="507"/>
      <c r="K28" s="507"/>
      <c r="L28" s="507"/>
      <c r="M28" s="507"/>
      <c r="N28" s="508"/>
      <c r="O28" s="7" t="b">
        <v>0</v>
      </c>
      <c r="P28" s="7"/>
      <c r="S28" s="6"/>
    </row>
    <row r="29" spans="1:19" ht="27.75" customHeight="1" thickBot="1" x14ac:dyDescent="0.3">
      <c r="A29" s="492" t="s">
        <v>231</v>
      </c>
      <c r="B29" s="503"/>
      <c r="C29" s="503"/>
      <c r="D29" s="503"/>
      <c r="E29" s="503"/>
      <c r="F29" s="503"/>
      <c r="G29" s="503"/>
      <c r="H29" s="503"/>
      <c r="I29" s="503"/>
      <c r="J29" s="503"/>
      <c r="K29" s="503"/>
      <c r="L29" s="503"/>
      <c r="M29" s="503"/>
      <c r="N29" s="504"/>
      <c r="O29" s="7"/>
      <c r="P29" s="7"/>
      <c r="S29" s="6"/>
    </row>
    <row r="30" spans="1:19" ht="18" customHeight="1" x14ac:dyDescent="0.35">
      <c r="A30" s="43">
        <v>27</v>
      </c>
      <c r="B30" s="44"/>
      <c r="C30" s="479" t="s">
        <v>463</v>
      </c>
      <c r="D30" s="486"/>
      <c r="E30" s="486"/>
      <c r="F30" s="486"/>
      <c r="G30" s="486"/>
      <c r="H30" s="486"/>
      <c r="I30" s="486"/>
      <c r="J30" s="486"/>
      <c r="K30" s="486"/>
      <c r="L30" s="486"/>
      <c r="M30" s="486"/>
      <c r="N30" s="487"/>
      <c r="O30" s="7" t="b">
        <v>0</v>
      </c>
      <c r="Q30" s="5"/>
      <c r="R30" s="5"/>
      <c r="S30" s="6"/>
    </row>
    <row r="31" spans="1:19" ht="27" customHeight="1" x14ac:dyDescent="0.35">
      <c r="A31" s="45">
        <v>28</v>
      </c>
      <c r="B31" s="46"/>
      <c r="C31" s="488" t="s">
        <v>464</v>
      </c>
      <c r="D31" s="490"/>
      <c r="E31" s="490"/>
      <c r="F31" s="490"/>
      <c r="G31" s="490"/>
      <c r="H31" s="490"/>
      <c r="I31" s="490"/>
      <c r="J31" s="490"/>
      <c r="K31" s="490"/>
      <c r="L31" s="490"/>
      <c r="M31" s="490"/>
      <c r="N31" s="491"/>
      <c r="O31" s="7" t="b">
        <v>0</v>
      </c>
      <c r="Q31" s="5"/>
      <c r="S31" s="6"/>
    </row>
    <row r="32" spans="1:19" ht="33.75" customHeight="1" x14ac:dyDescent="0.35">
      <c r="A32" s="45">
        <f>A31+1</f>
        <v>29</v>
      </c>
      <c r="B32" s="46"/>
      <c r="C32" s="482" t="s">
        <v>465</v>
      </c>
      <c r="D32" s="483"/>
      <c r="E32" s="483"/>
      <c r="F32" s="483"/>
      <c r="G32" s="483"/>
      <c r="H32" s="483"/>
      <c r="I32" s="484"/>
      <c r="J32" s="484"/>
      <c r="K32" s="484"/>
      <c r="L32" s="484"/>
      <c r="M32" s="484"/>
      <c r="N32" s="485"/>
      <c r="O32" s="7" t="b">
        <v>0</v>
      </c>
      <c r="Q32" s="5"/>
      <c r="S32" s="6"/>
    </row>
    <row r="33" spans="1:19" ht="18" customHeight="1" x14ac:dyDescent="0.35">
      <c r="A33" s="45">
        <f>A32+1</f>
        <v>30</v>
      </c>
      <c r="B33" s="46"/>
      <c r="C33" s="488" t="s">
        <v>199</v>
      </c>
      <c r="D33" s="489"/>
      <c r="E33" s="489"/>
      <c r="F33" s="489"/>
      <c r="G33" s="489"/>
      <c r="H33" s="489"/>
      <c r="I33" s="490"/>
      <c r="J33" s="490"/>
      <c r="K33" s="490"/>
      <c r="L33" s="490"/>
      <c r="M33" s="490"/>
      <c r="N33" s="491"/>
      <c r="O33" s="7" t="b">
        <v>0</v>
      </c>
      <c r="Q33" s="5"/>
      <c r="S33" s="6"/>
    </row>
    <row r="34" spans="1:19" ht="26.25" customHeight="1" x14ac:dyDescent="0.35">
      <c r="A34" s="45">
        <f>A33+1</f>
        <v>31</v>
      </c>
      <c r="B34" s="46"/>
      <c r="C34" s="488" t="s">
        <v>259</v>
      </c>
      <c r="D34" s="489"/>
      <c r="E34" s="489"/>
      <c r="F34" s="489"/>
      <c r="G34" s="489"/>
      <c r="H34" s="489"/>
      <c r="I34" s="490"/>
      <c r="J34" s="490"/>
      <c r="K34" s="490"/>
      <c r="L34" s="490"/>
      <c r="M34" s="490"/>
      <c r="N34" s="491"/>
      <c r="O34" s="7" t="b">
        <v>0</v>
      </c>
      <c r="Q34" s="5"/>
      <c r="S34" s="6"/>
    </row>
    <row r="35" spans="1:19" ht="27" customHeight="1" thickBot="1" x14ac:dyDescent="0.4">
      <c r="A35" s="45">
        <v>32</v>
      </c>
      <c r="B35" s="46"/>
      <c r="C35" s="510" t="s">
        <v>258</v>
      </c>
      <c r="D35" s="511"/>
      <c r="E35" s="511"/>
      <c r="F35" s="511"/>
      <c r="G35" s="511"/>
      <c r="H35" s="511"/>
      <c r="I35" s="512"/>
      <c r="J35" s="512"/>
      <c r="K35" s="512"/>
      <c r="L35" s="512"/>
      <c r="M35" s="512"/>
      <c r="N35" s="513"/>
      <c r="O35" s="7" t="b">
        <v>0</v>
      </c>
    </row>
    <row r="36" spans="1:19" ht="24.75" customHeight="1" thickBot="1" x14ac:dyDescent="0.3">
      <c r="A36" s="492" t="s">
        <v>486</v>
      </c>
      <c r="B36" s="493"/>
      <c r="C36" s="493"/>
      <c r="D36" s="493"/>
      <c r="E36" s="493"/>
      <c r="F36" s="493"/>
      <c r="G36" s="493"/>
      <c r="H36" s="493"/>
      <c r="I36" s="493"/>
      <c r="J36" s="493"/>
      <c r="K36" s="493"/>
      <c r="L36" s="493"/>
      <c r="M36" s="493"/>
      <c r="N36" s="494"/>
      <c r="O36" s="7"/>
      <c r="P36" s="7" t="s">
        <v>142</v>
      </c>
      <c r="Q36" s="6"/>
    </row>
    <row r="37" spans="1:19" ht="28.5" customHeight="1" x14ac:dyDescent="0.35">
      <c r="A37" s="43">
        <v>33</v>
      </c>
      <c r="B37" s="44"/>
      <c r="C37" s="479" t="s">
        <v>489</v>
      </c>
      <c r="D37" s="480"/>
      <c r="E37" s="480"/>
      <c r="F37" s="480"/>
      <c r="G37" s="480"/>
      <c r="H37" s="480"/>
      <c r="I37" s="480"/>
      <c r="J37" s="480"/>
      <c r="K37" s="480"/>
      <c r="L37" s="480"/>
      <c r="M37" s="480"/>
      <c r="N37" s="481"/>
      <c r="O37" s="7" t="b">
        <v>0</v>
      </c>
    </row>
    <row r="38" spans="1:19" ht="29.5" customHeight="1" x14ac:dyDescent="0.35">
      <c r="A38" s="43">
        <v>34</v>
      </c>
      <c r="B38" s="46"/>
      <c r="C38" s="479" t="s">
        <v>490</v>
      </c>
      <c r="D38" s="480"/>
      <c r="E38" s="480"/>
      <c r="F38" s="480"/>
      <c r="G38" s="480"/>
      <c r="H38" s="480"/>
      <c r="I38" s="480"/>
      <c r="J38" s="480"/>
      <c r="K38" s="480"/>
      <c r="L38" s="480"/>
      <c r="M38" s="480"/>
      <c r="N38" s="481"/>
      <c r="O38" s="7" t="b">
        <v>0</v>
      </c>
    </row>
    <row r="39" spans="1:19" ht="20" customHeight="1" x14ac:dyDescent="0.35">
      <c r="A39" s="43">
        <v>35</v>
      </c>
      <c r="B39" s="46"/>
      <c r="C39" s="488" t="s">
        <v>491</v>
      </c>
      <c r="D39" s="489"/>
      <c r="E39" s="489"/>
      <c r="F39" s="489"/>
      <c r="G39" s="489"/>
      <c r="H39" s="489"/>
      <c r="I39" s="489"/>
      <c r="J39" s="489"/>
      <c r="K39" s="489"/>
      <c r="L39" s="489"/>
      <c r="M39" s="489"/>
      <c r="N39" s="509"/>
      <c r="O39" s="7" t="b">
        <v>0</v>
      </c>
    </row>
    <row r="40" spans="1:19" ht="24" customHeight="1" x14ac:dyDescent="0.35">
      <c r="A40" s="43">
        <v>36</v>
      </c>
      <c r="B40" s="46"/>
      <c r="C40" s="488" t="s">
        <v>492</v>
      </c>
      <c r="D40" s="489"/>
      <c r="E40" s="489"/>
      <c r="F40" s="489"/>
      <c r="G40" s="489"/>
      <c r="H40" s="489"/>
      <c r="I40" s="489"/>
      <c r="J40" s="489"/>
      <c r="K40" s="489"/>
      <c r="L40" s="489"/>
      <c r="M40" s="489"/>
      <c r="N40" s="509"/>
      <c r="O40" s="7" t="b">
        <v>0</v>
      </c>
    </row>
    <row r="41" spans="1:19" ht="26.25" customHeight="1" x14ac:dyDescent="0.35">
      <c r="A41" s="43">
        <v>37</v>
      </c>
      <c r="B41" s="46"/>
      <c r="C41" s="467" t="s">
        <v>487</v>
      </c>
      <c r="D41" s="467"/>
      <c r="E41" s="467"/>
      <c r="F41" s="467"/>
      <c r="G41" s="467"/>
      <c r="H41" s="467"/>
      <c r="I41" s="467"/>
      <c r="J41" s="467"/>
      <c r="K41" s="467"/>
      <c r="L41" s="467"/>
      <c r="M41" s="467"/>
      <c r="N41" s="468"/>
      <c r="O41" s="7" t="b">
        <v>0</v>
      </c>
    </row>
    <row r="42" spans="1:19" ht="25.5" customHeight="1" x14ac:dyDescent="0.35">
      <c r="A42" s="43">
        <v>38</v>
      </c>
      <c r="B42" s="46"/>
      <c r="C42" s="467" t="s">
        <v>488</v>
      </c>
      <c r="D42" s="467"/>
      <c r="E42" s="467"/>
      <c r="F42" s="467"/>
      <c r="G42" s="467"/>
      <c r="H42" s="467"/>
      <c r="I42" s="467"/>
      <c r="J42" s="467"/>
      <c r="K42" s="467"/>
      <c r="L42" s="467"/>
      <c r="M42" s="467"/>
      <c r="N42" s="468"/>
      <c r="O42" s="7" t="b">
        <v>0</v>
      </c>
    </row>
    <row r="43" spans="1:19" ht="21" customHeight="1" x14ac:dyDescent="0.35">
      <c r="A43" s="43">
        <v>39</v>
      </c>
      <c r="B43" s="46"/>
      <c r="C43" s="467" t="s">
        <v>494</v>
      </c>
      <c r="D43" s="467"/>
      <c r="E43" s="467"/>
      <c r="F43" s="467"/>
      <c r="G43" s="467"/>
      <c r="H43" s="467"/>
      <c r="I43" s="467"/>
      <c r="J43" s="467"/>
      <c r="K43" s="467"/>
      <c r="L43" s="467"/>
      <c r="M43" s="467"/>
      <c r="N43" s="468"/>
      <c r="O43" s="7" t="b">
        <v>0</v>
      </c>
    </row>
    <row r="44" spans="1:19" ht="28" customHeight="1" thickBot="1" x14ac:dyDescent="0.4">
      <c r="A44" s="43">
        <v>40</v>
      </c>
      <c r="B44" s="49"/>
      <c r="C44" s="501" t="s">
        <v>496</v>
      </c>
      <c r="D44" s="501"/>
      <c r="E44" s="501"/>
      <c r="F44" s="501"/>
      <c r="G44" s="501"/>
      <c r="H44" s="501"/>
      <c r="I44" s="501"/>
      <c r="J44" s="501"/>
      <c r="K44" s="501"/>
      <c r="L44" s="501"/>
      <c r="M44" s="501"/>
      <c r="N44" s="502"/>
      <c r="O44" s="7" t="b">
        <v>0</v>
      </c>
    </row>
    <row r="45" spans="1:19" ht="21" customHeight="1" x14ac:dyDescent="0.35">
      <c r="A45" s="43">
        <v>41</v>
      </c>
      <c r="B45" s="46"/>
      <c r="C45" s="467" t="s">
        <v>493</v>
      </c>
      <c r="D45" s="467"/>
      <c r="E45" s="467"/>
      <c r="F45" s="467"/>
      <c r="G45" s="467"/>
      <c r="H45" s="467"/>
      <c r="I45" s="467"/>
      <c r="J45" s="467"/>
      <c r="K45" s="467"/>
      <c r="L45" s="467"/>
      <c r="M45" s="467"/>
      <c r="N45" s="468"/>
      <c r="O45" s="7" t="b">
        <v>0</v>
      </c>
    </row>
    <row r="46" spans="1:19" ht="31" customHeight="1" thickBot="1" x14ac:dyDescent="0.4">
      <c r="A46" s="43">
        <v>42</v>
      </c>
      <c r="B46" s="49"/>
      <c r="C46" s="501" t="s">
        <v>495</v>
      </c>
      <c r="D46" s="501"/>
      <c r="E46" s="501"/>
      <c r="F46" s="501"/>
      <c r="G46" s="501"/>
      <c r="H46" s="501"/>
      <c r="I46" s="501"/>
      <c r="J46" s="501"/>
      <c r="K46" s="501"/>
      <c r="L46" s="501"/>
      <c r="M46" s="501"/>
      <c r="N46" s="502"/>
      <c r="O46" s="7" t="b">
        <v>0</v>
      </c>
    </row>
    <row r="47" spans="1:19" ht="24.75" customHeight="1" thickBot="1" x14ac:dyDescent="0.3">
      <c r="A47" s="492" t="s">
        <v>433</v>
      </c>
      <c r="B47" s="493"/>
      <c r="C47" s="493"/>
      <c r="D47" s="493"/>
      <c r="E47" s="493"/>
      <c r="F47" s="493"/>
      <c r="G47" s="493"/>
      <c r="H47" s="493"/>
      <c r="I47" s="493"/>
      <c r="J47" s="493"/>
      <c r="K47" s="493"/>
      <c r="L47" s="493"/>
      <c r="M47" s="493"/>
      <c r="N47" s="494"/>
      <c r="O47" s="7"/>
      <c r="P47" s="7"/>
      <c r="Q47" s="6"/>
    </row>
    <row r="48" spans="1:19" ht="18" customHeight="1" x14ac:dyDescent="0.35">
      <c r="A48" s="43">
        <v>43</v>
      </c>
      <c r="B48" s="44"/>
      <c r="C48" s="479" t="s">
        <v>466</v>
      </c>
      <c r="D48" s="480"/>
      <c r="E48" s="480"/>
      <c r="F48" s="480"/>
      <c r="G48" s="480"/>
      <c r="H48" s="480"/>
      <c r="I48" s="480"/>
      <c r="J48" s="480"/>
      <c r="K48" s="480"/>
      <c r="L48" s="480"/>
      <c r="M48" s="480"/>
      <c r="N48" s="481"/>
      <c r="O48" s="7" t="b">
        <v>0</v>
      </c>
    </row>
    <row r="49" spans="1:15" ht="20.25" customHeight="1" x14ac:dyDescent="0.35">
      <c r="A49" s="43">
        <v>44</v>
      </c>
      <c r="B49" s="46"/>
      <c r="C49" s="488" t="s">
        <v>467</v>
      </c>
      <c r="D49" s="489"/>
      <c r="E49" s="489"/>
      <c r="F49" s="489"/>
      <c r="G49" s="489"/>
      <c r="H49" s="489"/>
      <c r="I49" s="490"/>
      <c r="J49" s="490"/>
      <c r="K49" s="490"/>
      <c r="L49" s="490"/>
      <c r="M49" s="490"/>
      <c r="N49" s="491"/>
      <c r="O49" s="7" t="b">
        <v>0</v>
      </c>
    </row>
    <row r="50" spans="1:15" ht="18" customHeight="1" x14ac:dyDescent="0.35">
      <c r="A50" s="43">
        <v>45</v>
      </c>
      <c r="B50" s="46"/>
      <c r="C50" s="488" t="s">
        <v>581</v>
      </c>
      <c r="D50" s="489"/>
      <c r="E50" s="489"/>
      <c r="F50" s="489"/>
      <c r="G50" s="489"/>
      <c r="H50" s="489"/>
      <c r="I50" s="489"/>
      <c r="J50" s="489"/>
      <c r="K50" s="489"/>
      <c r="L50" s="489"/>
      <c r="M50" s="489"/>
      <c r="N50" s="509"/>
      <c r="O50" s="7" t="b">
        <v>0</v>
      </c>
    </row>
    <row r="51" spans="1:15" ht="32.25" customHeight="1" x14ac:dyDescent="0.35">
      <c r="A51" s="43">
        <v>46</v>
      </c>
      <c r="B51" s="46"/>
      <c r="C51" s="488" t="s">
        <v>485</v>
      </c>
      <c r="D51" s="489"/>
      <c r="E51" s="489"/>
      <c r="F51" s="489"/>
      <c r="G51" s="489"/>
      <c r="H51" s="489"/>
      <c r="I51" s="489"/>
      <c r="J51" s="489"/>
      <c r="K51" s="489"/>
      <c r="L51" s="489"/>
      <c r="M51" s="489"/>
      <c r="N51" s="509"/>
      <c r="O51" s="7" t="b">
        <v>0</v>
      </c>
    </row>
    <row r="52" spans="1:15" ht="29.5" customHeight="1" x14ac:dyDescent="0.35">
      <c r="A52" s="43">
        <v>47</v>
      </c>
      <c r="B52" s="46"/>
      <c r="C52" s="467" t="s">
        <v>584</v>
      </c>
      <c r="D52" s="467"/>
      <c r="E52" s="467"/>
      <c r="F52" s="467"/>
      <c r="G52" s="467"/>
      <c r="H52" s="467"/>
      <c r="I52" s="467"/>
      <c r="J52" s="467"/>
      <c r="K52" s="467"/>
      <c r="L52" s="467"/>
      <c r="M52" s="467"/>
      <c r="N52" s="468"/>
      <c r="O52" s="7" t="b">
        <v>0</v>
      </c>
    </row>
    <row r="53" spans="1:15" ht="28" customHeight="1" x14ac:dyDescent="0.35">
      <c r="A53" s="43">
        <v>48</v>
      </c>
      <c r="B53" s="46"/>
      <c r="C53" s="467" t="s">
        <v>585</v>
      </c>
      <c r="D53" s="467"/>
      <c r="E53" s="467"/>
      <c r="F53" s="467"/>
      <c r="G53" s="467"/>
      <c r="H53" s="467"/>
      <c r="I53" s="467"/>
      <c r="J53" s="467"/>
      <c r="K53" s="467"/>
      <c r="L53" s="467"/>
      <c r="M53" s="467"/>
      <c r="N53" s="468"/>
      <c r="O53" s="7" t="b">
        <v>0</v>
      </c>
    </row>
    <row r="54" spans="1:15" ht="21" customHeight="1" x14ac:dyDescent="0.35">
      <c r="A54" s="43">
        <v>49</v>
      </c>
      <c r="B54" s="46"/>
      <c r="C54" s="467" t="s">
        <v>586</v>
      </c>
      <c r="D54" s="467"/>
      <c r="E54" s="467"/>
      <c r="F54" s="467"/>
      <c r="G54" s="467"/>
      <c r="H54" s="467"/>
      <c r="I54" s="467"/>
      <c r="J54" s="467"/>
      <c r="K54" s="467"/>
      <c r="L54" s="467"/>
      <c r="M54" s="467"/>
      <c r="N54" s="468"/>
      <c r="O54" s="7" t="b">
        <v>0</v>
      </c>
    </row>
    <row r="55" spans="1:15" ht="19.5" customHeight="1" x14ac:dyDescent="0.35">
      <c r="A55" s="43">
        <v>50</v>
      </c>
      <c r="B55" s="46"/>
      <c r="C55" s="467" t="s">
        <v>582</v>
      </c>
      <c r="D55" s="467"/>
      <c r="E55" s="467"/>
      <c r="F55" s="467"/>
      <c r="G55" s="467"/>
      <c r="H55" s="467"/>
      <c r="I55" s="467"/>
      <c r="J55" s="467"/>
      <c r="K55" s="467"/>
      <c r="L55" s="467"/>
      <c r="M55" s="467"/>
      <c r="N55" s="468"/>
      <c r="O55" s="7" t="b">
        <v>0</v>
      </c>
    </row>
    <row r="56" spans="1:15" ht="18" thickBot="1" x14ac:dyDescent="0.4">
      <c r="A56" s="43">
        <v>51</v>
      </c>
      <c r="B56" s="49"/>
      <c r="C56" s="501" t="s">
        <v>583</v>
      </c>
      <c r="D56" s="501"/>
      <c r="E56" s="501"/>
      <c r="F56" s="501"/>
      <c r="G56" s="501"/>
      <c r="H56" s="501"/>
      <c r="I56" s="501"/>
      <c r="J56" s="501"/>
      <c r="K56" s="501"/>
      <c r="L56" s="501"/>
      <c r="M56" s="501"/>
      <c r="N56" s="502"/>
    </row>
  </sheetData>
  <mergeCells count="56">
    <mergeCell ref="C43:N43"/>
    <mergeCell ref="C44:N44"/>
    <mergeCell ref="C35:N35"/>
    <mergeCell ref="C39:N39"/>
    <mergeCell ref="C40:N40"/>
    <mergeCell ref="C41:N41"/>
    <mergeCell ref="C42:N42"/>
    <mergeCell ref="C38:N38"/>
    <mergeCell ref="C46:N46"/>
    <mergeCell ref="C56:N56"/>
    <mergeCell ref="A16:N16"/>
    <mergeCell ref="A29:N29"/>
    <mergeCell ref="A47:N47"/>
    <mergeCell ref="C23:N23"/>
    <mergeCell ref="C22:N22"/>
    <mergeCell ref="C21:N21"/>
    <mergeCell ref="C55:N55"/>
    <mergeCell ref="C53:N53"/>
    <mergeCell ref="C28:N28"/>
    <mergeCell ref="C31:N31"/>
    <mergeCell ref="C52:N52"/>
    <mergeCell ref="C51:N51"/>
    <mergeCell ref="C50:N50"/>
    <mergeCell ref="C45:N45"/>
    <mergeCell ref="C49:N49"/>
    <mergeCell ref="C1:N1"/>
    <mergeCell ref="C33:N33"/>
    <mergeCell ref="C34:N34"/>
    <mergeCell ref="C26:N26"/>
    <mergeCell ref="C3:N3"/>
    <mergeCell ref="C4:N4"/>
    <mergeCell ref="C2:N2"/>
    <mergeCell ref="C25:N25"/>
    <mergeCell ref="C24:N24"/>
    <mergeCell ref="C27:N27"/>
    <mergeCell ref="C30:N30"/>
    <mergeCell ref="C5:N5"/>
    <mergeCell ref="C32:N32"/>
    <mergeCell ref="C7:N7"/>
    <mergeCell ref="C6:N6"/>
    <mergeCell ref="C54:N54"/>
    <mergeCell ref="C8:N8"/>
    <mergeCell ref="C15:N15"/>
    <mergeCell ref="C11:N11"/>
    <mergeCell ref="C48:N48"/>
    <mergeCell ref="C19:N19"/>
    <mergeCell ref="C20:N20"/>
    <mergeCell ref="C9:N9"/>
    <mergeCell ref="C10:N10"/>
    <mergeCell ref="C17:N17"/>
    <mergeCell ref="C12:N12"/>
    <mergeCell ref="C13:N13"/>
    <mergeCell ref="C14:N14"/>
    <mergeCell ref="C18:N18"/>
    <mergeCell ref="A36:N36"/>
    <mergeCell ref="C37:N37"/>
  </mergeCells>
  <pageMargins left="0.45" right="0.45" top="0.5" bottom="0.5" header="0.3" footer="0.3"/>
  <pageSetup scale="49" orientation="portrait" horizontalDpi="4294967293" verticalDpi="4294967293" r:id="rId1"/>
  <headerFooter>
    <oddHeader>&amp;C&amp;"Arial,Bold"&amp;14Quality Criteria Checklist</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8130" r:id="rId4" name="Check Box 2">
              <controlPr defaultSize="0" autoFill="0" autoLine="0" autoPict="0">
                <anchor moveWithCells="1">
                  <from>
                    <xdr:col>1</xdr:col>
                    <xdr:colOff>450850</xdr:colOff>
                    <xdr:row>1</xdr:row>
                    <xdr:rowOff>25400</xdr:rowOff>
                  </from>
                  <to>
                    <xdr:col>2</xdr:col>
                    <xdr:colOff>0</xdr:colOff>
                    <xdr:row>2</xdr:row>
                    <xdr:rowOff>0</xdr:rowOff>
                  </to>
                </anchor>
              </controlPr>
            </control>
          </mc:Choice>
        </mc:AlternateContent>
        <mc:AlternateContent xmlns:mc="http://schemas.openxmlformats.org/markup-compatibility/2006">
          <mc:Choice Requires="x14">
            <control shapeId="48131" r:id="rId5" name="Check Box 3">
              <controlPr defaultSize="0" autoFill="0" autoLine="0" autoPict="0">
                <anchor moveWithCells="1">
                  <from>
                    <xdr:col>1</xdr:col>
                    <xdr:colOff>450850</xdr:colOff>
                    <xdr:row>2</xdr:row>
                    <xdr:rowOff>25400</xdr:rowOff>
                  </from>
                  <to>
                    <xdr:col>2</xdr:col>
                    <xdr:colOff>0</xdr:colOff>
                    <xdr:row>3</xdr:row>
                    <xdr:rowOff>0</xdr:rowOff>
                  </to>
                </anchor>
              </controlPr>
            </control>
          </mc:Choice>
        </mc:AlternateContent>
        <mc:AlternateContent xmlns:mc="http://schemas.openxmlformats.org/markup-compatibility/2006">
          <mc:Choice Requires="x14">
            <control shapeId="48132" r:id="rId6" name="Check Box 4">
              <controlPr defaultSize="0" autoFill="0" autoLine="0" autoPict="0">
                <anchor moveWithCells="1">
                  <from>
                    <xdr:col>1</xdr:col>
                    <xdr:colOff>450850</xdr:colOff>
                    <xdr:row>3</xdr:row>
                    <xdr:rowOff>25400</xdr:rowOff>
                  </from>
                  <to>
                    <xdr:col>2</xdr:col>
                    <xdr:colOff>0</xdr:colOff>
                    <xdr:row>4</xdr:row>
                    <xdr:rowOff>0</xdr:rowOff>
                  </to>
                </anchor>
              </controlPr>
            </control>
          </mc:Choice>
        </mc:AlternateContent>
        <mc:AlternateContent xmlns:mc="http://schemas.openxmlformats.org/markup-compatibility/2006">
          <mc:Choice Requires="x14">
            <control shapeId="48133" r:id="rId7" name="Check Box 5">
              <controlPr defaultSize="0" autoFill="0" autoLine="0" autoPict="0">
                <anchor moveWithCells="1">
                  <from>
                    <xdr:col>1</xdr:col>
                    <xdr:colOff>450850</xdr:colOff>
                    <xdr:row>4</xdr:row>
                    <xdr:rowOff>12700</xdr:rowOff>
                  </from>
                  <to>
                    <xdr:col>2</xdr:col>
                    <xdr:colOff>0</xdr:colOff>
                    <xdr:row>4</xdr:row>
                    <xdr:rowOff>527050</xdr:rowOff>
                  </to>
                </anchor>
              </controlPr>
            </control>
          </mc:Choice>
        </mc:AlternateContent>
        <mc:AlternateContent xmlns:mc="http://schemas.openxmlformats.org/markup-compatibility/2006">
          <mc:Choice Requires="x14">
            <control shapeId="48134" r:id="rId8" name="Check Box 6">
              <controlPr defaultSize="0" autoFill="0" autoLine="0" autoPict="0">
                <anchor moveWithCells="1">
                  <from>
                    <xdr:col>1</xdr:col>
                    <xdr:colOff>450850</xdr:colOff>
                    <xdr:row>5</xdr:row>
                    <xdr:rowOff>25400</xdr:rowOff>
                  </from>
                  <to>
                    <xdr:col>2</xdr:col>
                    <xdr:colOff>0</xdr:colOff>
                    <xdr:row>6</xdr:row>
                    <xdr:rowOff>0</xdr:rowOff>
                  </to>
                </anchor>
              </controlPr>
            </control>
          </mc:Choice>
        </mc:AlternateContent>
        <mc:AlternateContent xmlns:mc="http://schemas.openxmlformats.org/markup-compatibility/2006">
          <mc:Choice Requires="x14">
            <control shapeId="48135" r:id="rId9" name="Check Box 7">
              <controlPr defaultSize="0" autoFill="0" autoLine="0" autoPict="0">
                <anchor moveWithCells="1">
                  <from>
                    <xdr:col>1</xdr:col>
                    <xdr:colOff>450850</xdr:colOff>
                    <xdr:row>6</xdr:row>
                    <xdr:rowOff>25400</xdr:rowOff>
                  </from>
                  <to>
                    <xdr:col>2</xdr:col>
                    <xdr:colOff>0</xdr:colOff>
                    <xdr:row>6</xdr:row>
                    <xdr:rowOff>298450</xdr:rowOff>
                  </to>
                </anchor>
              </controlPr>
            </control>
          </mc:Choice>
        </mc:AlternateContent>
        <mc:AlternateContent xmlns:mc="http://schemas.openxmlformats.org/markup-compatibility/2006">
          <mc:Choice Requires="x14">
            <control shapeId="48136" r:id="rId10" name="Check Box 8">
              <controlPr defaultSize="0" autoFill="0" autoLine="0" autoPict="0">
                <anchor moveWithCells="1">
                  <from>
                    <xdr:col>1</xdr:col>
                    <xdr:colOff>450850</xdr:colOff>
                    <xdr:row>7</xdr:row>
                    <xdr:rowOff>25400</xdr:rowOff>
                  </from>
                  <to>
                    <xdr:col>2</xdr:col>
                    <xdr:colOff>0</xdr:colOff>
                    <xdr:row>8</xdr:row>
                    <xdr:rowOff>0</xdr:rowOff>
                  </to>
                </anchor>
              </controlPr>
            </control>
          </mc:Choice>
        </mc:AlternateContent>
        <mc:AlternateContent xmlns:mc="http://schemas.openxmlformats.org/markup-compatibility/2006">
          <mc:Choice Requires="x14">
            <control shapeId="48138" r:id="rId11" name="Check Box 10">
              <controlPr defaultSize="0" autoFill="0" autoLine="0" autoPict="0">
                <anchor moveWithCells="1">
                  <from>
                    <xdr:col>1</xdr:col>
                    <xdr:colOff>450850</xdr:colOff>
                    <xdr:row>8</xdr:row>
                    <xdr:rowOff>25400</xdr:rowOff>
                  </from>
                  <to>
                    <xdr:col>2</xdr:col>
                    <xdr:colOff>0</xdr:colOff>
                    <xdr:row>8</xdr:row>
                    <xdr:rowOff>241300</xdr:rowOff>
                  </to>
                </anchor>
              </controlPr>
            </control>
          </mc:Choice>
        </mc:AlternateContent>
        <mc:AlternateContent xmlns:mc="http://schemas.openxmlformats.org/markup-compatibility/2006">
          <mc:Choice Requires="x14">
            <control shapeId="48139" r:id="rId12" name="Check Box 11">
              <controlPr defaultSize="0" autoFill="0" autoLine="0" autoPict="0">
                <anchor moveWithCells="1">
                  <from>
                    <xdr:col>1</xdr:col>
                    <xdr:colOff>450850</xdr:colOff>
                    <xdr:row>9</xdr:row>
                    <xdr:rowOff>12700</xdr:rowOff>
                  </from>
                  <to>
                    <xdr:col>2</xdr:col>
                    <xdr:colOff>0</xdr:colOff>
                    <xdr:row>9</xdr:row>
                    <xdr:rowOff>412750</xdr:rowOff>
                  </to>
                </anchor>
              </controlPr>
            </control>
          </mc:Choice>
        </mc:AlternateContent>
        <mc:AlternateContent xmlns:mc="http://schemas.openxmlformats.org/markup-compatibility/2006">
          <mc:Choice Requires="x14">
            <control shapeId="48140" r:id="rId13" name="Check Box 12">
              <controlPr defaultSize="0" autoFill="0" autoLine="0" autoPict="0">
                <anchor moveWithCells="1">
                  <from>
                    <xdr:col>1</xdr:col>
                    <xdr:colOff>450850</xdr:colOff>
                    <xdr:row>10</xdr:row>
                    <xdr:rowOff>25400</xdr:rowOff>
                  </from>
                  <to>
                    <xdr:col>2</xdr:col>
                    <xdr:colOff>0</xdr:colOff>
                    <xdr:row>11</xdr:row>
                    <xdr:rowOff>12700</xdr:rowOff>
                  </to>
                </anchor>
              </controlPr>
            </control>
          </mc:Choice>
        </mc:AlternateContent>
        <mc:AlternateContent xmlns:mc="http://schemas.openxmlformats.org/markup-compatibility/2006">
          <mc:Choice Requires="x14">
            <control shapeId="48142" r:id="rId14" name="Check Box 14">
              <controlPr defaultSize="0" autoFill="0" autoLine="0" autoPict="0">
                <anchor moveWithCells="1">
                  <from>
                    <xdr:col>1</xdr:col>
                    <xdr:colOff>450850</xdr:colOff>
                    <xdr:row>11</xdr:row>
                    <xdr:rowOff>25400</xdr:rowOff>
                  </from>
                  <to>
                    <xdr:col>2</xdr:col>
                    <xdr:colOff>0</xdr:colOff>
                    <xdr:row>12</xdr:row>
                    <xdr:rowOff>0</xdr:rowOff>
                  </to>
                </anchor>
              </controlPr>
            </control>
          </mc:Choice>
        </mc:AlternateContent>
        <mc:AlternateContent xmlns:mc="http://schemas.openxmlformats.org/markup-compatibility/2006">
          <mc:Choice Requires="x14">
            <control shapeId="48143" r:id="rId15" name="Check Box 15">
              <controlPr defaultSize="0" autoFill="0" autoLine="0" autoPict="0">
                <anchor moveWithCells="1">
                  <from>
                    <xdr:col>1</xdr:col>
                    <xdr:colOff>450850</xdr:colOff>
                    <xdr:row>12</xdr:row>
                    <xdr:rowOff>25400</xdr:rowOff>
                  </from>
                  <to>
                    <xdr:col>2</xdr:col>
                    <xdr:colOff>0</xdr:colOff>
                    <xdr:row>12</xdr:row>
                    <xdr:rowOff>228600</xdr:rowOff>
                  </to>
                </anchor>
              </controlPr>
            </control>
          </mc:Choice>
        </mc:AlternateContent>
        <mc:AlternateContent xmlns:mc="http://schemas.openxmlformats.org/markup-compatibility/2006">
          <mc:Choice Requires="x14">
            <control shapeId="48144" r:id="rId16" name="Check Box 16">
              <controlPr defaultSize="0" autoFill="0" autoLine="0" autoPict="0">
                <anchor moveWithCells="1">
                  <from>
                    <xdr:col>1</xdr:col>
                    <xdr:colOff>450850</xdr:colOff>
                    <xdr:row>13</xdr:row>
                    <xdr:rowOff>12700</xdr:rowOff>
                  </from>
                  <to>
                    <xdr:col>2</xdr:col>
                    <xdr:colOff>0</xdr:colOff>
                    <xdr:row>13</xdr:row>
                    <xdr:rowOff>241300</xdr:rowOff>
                  </to>
                </anchor>
              </controlPr>
            </control>
          </mc:Choice>
        </mc:AlternateContent>
        <mc:AlternateContent xmlns:mc="http://schemas.openxmlformats.org/markup-compatibility/2006">
          <mc:Choice Requires="x14">
            <control shapeId="48146" r:id="rId17" name="Check Box 18">
              <controlPr defaultSize="0" autoFill="0" autoLine="0" autoPict="0">
                <anchor moveWithCells="1">
                  <from>
                    <xdr:col>1</xdr:col>
                    <xdr:colOff>450850</xdr:colOff>
                    <xdr:row>14</xdr:row>
                    <xdr:rowOff>25400</xdr:rowOff>
                  </from>
                  <to>
                    <xdr:col>2</xdr:col>
                    <xdr:colOff>0</xdr:colOff>
                    <xdr:row>15</xdr:row>
                    <xdr:rowOff>0</xdr:rowOff>
                  </to>
                </anchor>
              </controlPr>
            </control>
          </mc:Choice>
        </mc:AlternateContent>
        <mc:AlternateContent xmlns:mc="http://schemas.openxmlformats.org/markup-compatibility/2006">
          <mc:Choice Requires="x14">
            <control shapeId="48147" r:id="rId18" name="Check Box 19">
              <controlPr defaultSize="0" autoFill="0" autoLine="0" autoPict="0">
                <anchor moveWithCells="1">
                  <from>
                    <xdr:col>1</xdr:col>
                    <xdr:colOff>450850</xdr:colOff>
                    <xdr:row>16</xdr:row>
                    <xdr:rowOff>25400</xdr:rowOff>
                  </from>
                  <to>
                    <xdr:col>2</xdr:col>
                    <xdr:colOff>0</xdr:colOff>
                    <xdr:row>16</xdr:row>
                    <xdr:rowOff>381000</xdr:rowOff>
                  </to>
                </anchor>
              </controlPr>
            </control>
          </mc:Choice>
        </mc:AlternateContent>
        <mc:AlternateContent xmlns:mc="http://schemas.openxmlformats.org/markup-compatibility/2006">
          <mc:Choice Requires="x14">
            <control shapeId="48148" r:id="rId19" name="Check Box 20">
              <controlPr defaultSize="0" autoFill="0" autoLine="0" autoPict="0">
                <anchor moveWithCells="1">
                  <from>
                    <xdr:col>1</xdr:col>
                    <xdr:colOff>450850</xdr:colOff>
                    <xdr:row>17</xdr:row>
                    <xdr:rowOff>25400</xdr:rowOff>
                  </from>
                  <to>
                    <xdr:col>2</xdr:col>
                    <xdr:colOff>0</xdr:colOff>
                    <xdr:row>18</xdr:row>
                    <xdr:rowOff>12700</xdr:rowOff>
                  </to>
                </anchor>
              </controlPr>
            </control>
          </mc:Choice>
        </mc:AlternateContent>
        <mc:AlternateContent xmlns:mc="http://schemas.openxmlformats.org/markup-compatibility/2006">
          <mc:Choice Requires="x14">
            <control shapeId="48149" r:id="rId20" name="Check Box 21">
              <controlPr defaultSize="0" autoFill="0" autoLine="0" autoPict="0">
                <anchor moveWithCells="1">
                  <from>
                    <xdr:col>1</xdr:col>
                    <xdr:colOff>450850</xdr:colOff>
                    <xdr:row>18</xdr:row>
                    <xdr:rowOff>25400</xdr:rowOff>
                  </from>
                  <to>
                    <xdr:col>2</xdr:col>
                    <xdr:colOff>0</xdr:colOff>
                    <xdr:row>19</xdr:row>
                    <xdr:rowOff>0</xdr:rowOff>
                  </to>
                </anchor>
              </controlPr>
            </control>
          </mc:Choice>
        </mc:AlternateContent>
        <mc:AlternateContent xmlns:mc="http://schemas.openxmlformats.org/markup-compatibility/2006">
          <mc:Choice Requires="x14">
            <control shapeId="48150" r:id="rId21" name="Check Box 22">
              <controlPr defaultSize="0" autoFill="0" autoLine="0" autoPict="0">
                <anchor moveWithCells="1">
                  <from>
                    <xdr:col>1</xdr:col>
                    <xdr:colOff>450850</xdr:colOff>
                    <xdr:row>19</xdr:row>
                    <xdr:rowOff>25400</xdr:rowOff>
                  </from>
                  <to>
                    <xdr:col>2</xdr:col>
                    <xdr:colOff>0</xdr:colOff>
                    <xdr:row>19</xdr:row>
                    <xdr:rowOff>298450</xdr:rowOff>
                  </to>
                </anchor>
              </controlPr>
            </control>
          </mc:Choice>
        </mc:AlternateContent>
        <mc:AlternateContent xmlns:mc="http://schemas.openxmlformats.org/markup-compatibility/2006">
          <mc:Choice Requires="x14">
            <control shapeId="48152" r:id="rId22" name="Check Box 24">
              <controlPr defaultSize="0" autoFill="0" autoLine="0" autoPict="0">
                <anchor moveWithCells="1">
                  <from>
                    <xdr:col>1</xdr:col>
                    <xdr:colOff>450850</xdr:colOff>
                    <xdr:row>20</xdr:row>
                    <xdr:rowOff>25400</xdr:rowOff>
                  </from>
                  <to>
                    <xdr:col>2</xdr:col>
                    <xdr:colOff>0</xdr:colOff>
                    <xdr:row>21</xdr:row>
                    <xdr:rowOff>76200</xdr:rowOff>
                  </to>
                </anchor>
              </controlPr>
            </control>
          </mc:Choice>
        </mc:AlternateContent>
        <mc:AlternateContent xmlns:mc="http://schemas.openxmlformats.org/markup-compatibility/2006">
          <mc:Choice Requires="x14">
            <control shapeId="48153" r:id="rId23" name="Check Box 25">
              <controlPr defaultSize="0" autoFill="0" autoLine="0" autoPict="0">
                <anchor moveWithCells="1">
                  <from>
                    <xdr:col>1</xdr:col>
                    <xdr:colOff>450850</xdr:colOff>
                    <xdr:row>21</xdr:row>
                    <xdr:rowOff>25400</xdr:rowOff>
                  </from>
                  <to>
                    <xdr:col>2</xdr:col>
                    <xdr:colOff>0</xdr:colOff>
                    <xdr:row>21</xdr:row>
                    <xdr:rowOff>298450</xdr:rowOff>
                  </to>
                </anchor>
              </controlPr>
            </control>
          </mc:Choice>
        </mc:AlternateContent>
        <mc:AlternateContent xmlns:mc="http://schemas.openxmlformats.org/markup-compatibility/2006">
          <mc:Choice Requires="x14">
            <control shapeId="48154" r:id="rId24" name="Check Box 26">
              <controlPr defaultSize="0" autoFill="0" autoLine="0" autoPict="0">
                <anchor moveWithCells="1">
                  <from>
                    <xdr:col>1</xdr:col>
                    <xdr:colOff>450850</xdr:colOff>
                    <xdr:row>22</xdr:row>
                    <xdr:rowOff>25400</xdr:rowOff>
                  </from>
                  <to>
                    <xdr:col>2</xdr:col>
                    <xdr:colOff>0</xdr:colOff>
                    <xdr:row>22</xdr:row>
                    <xdr:rowOff>266700</xdr:rowOff>
                  </to>
                </anchor>
              </controlPr>
            </control>
          </mc:Choice>
        </mc:AlternateContent>
        <mc:AlternateContent xmlns:mc="http://schemas.openxmlformats.org/markup-compatibility/2006">
          <mc:Choice Requires="x14">
            <control shapeId="48155" r:id="rId25" name="Check Box 27">
              <controlPr defaultSize="0" autoFill="0" autoLine="0" autoPict="0">
                <anchor moveWithCells="1">
                  <from>
                    <xdr:col>1</xdr:col>
                    <xdr:colOff>450850</xdr:colOff>
                    <xdr:row>22</xdr:row>
                    <xdr:rowOff>444500</xdr:rowOff>
                  </from>
                  <to>
                    <xdr:col>2</xdr:col>
                    <xdr:colOff>0</xdr:colOff>
                    <xdr:row>24</xdr:row>
                    <xdr:rowOff>127000</xdr:rowOff>
                  </to>
                </anchor>
              </controlPr>
            </control>
          </mc:Choice>
        </mc:AlternateContent>
        <mc:AlternateContent xmlns:mc="http://schemas.openxmlformats.org/markup-compatibility/2006">
          <mc:Choice Requires="x14">
            <control shapeId="48156" r:id="rId26" name="Check Box 28">
              <controlPr defaultSize="0" autoFill="0" autoLine="0" autoPict="0">
                <anchor moveWithCells="1">
                  <from>
                    <xdr:col>1</xdr:col>
                    <xdr:colOff>457200</xdr:colOff>
                    <xdr:row>23</xdr:row>
                    <xdr:rowOff>177800</xdr:rowOff>
                  </from>
                  <to>
                    <xdr:col>2</xdr:col>
                    <xdr:colOff>12700</xdr:colOff>
                    <xdr:row>25</xdr:row>
                    <xdr:rowOff>127000</xdr:rowOff>
                  </to>
                </anchor>
              </controlPr>
            </control>
          </mc:Choice>
        </mc:AlternateContent>
        <mc:AlternateContent xmlns:mc="http://schemas.openxmlformats.org/markup-compatibility/2006">
          <mc:Choice Requires="x14">
            <control shapeId="48157" r:id="rId27" name="Check Box 29">
              <controlPr defaultSize="0" autoFill="0" autoLine="0" autoPict="0">
                <anchor moveWithCells="1">
                  <from>
                    <xdr:col>1</xdr:col>
                    <xdr:colOff>450850</xdr:colOff>
                    <xdr:row>25</xdr:row>
                    <xdr:rowOff>25400</xdr:rowOff>
                  </from>
                  <to>
                    <xdr:col>2</xdr:col>
                    <xdr:colOff>0</xdr:colOff>
                    <xdr:row>25</xdr:row>
                    <xdr:rowOff>228600</xdr:rowOff>
                  </to>
                </anchor>
              </controlPr>
            </control>
          </mc:Choice>
        </mc:AlternateContent>
        <mc:AlternateContent xmlns:mc="http://schemas.openxmlformats.org/markup-compatibility/2006">
          <mc:Choice Requires="x14">
            <control shapeId="48158" r:id="rId28" name="Check Box 30">
              <controlPr defaultSize="0" autoFill="0" autoLine="0" autoPict="0">
                <anchor moveWithCells="1">
                  <from>
                    <xdr:col>1</xdr:col>
                    <xdr:colOff>450850</xdr:colOff>
                    <xdr:row>26</xdr:row>
                    <xdr:rowOff>25400</xdr:rowOff>
                  </from>
                  <to>
                    <xdr:col>2</xdr:col>
                    <xdr:colOff>0</xdr:colOff>
                    <xdr:row>26</xdr:row>
                    <xdr:rowOff>241300</xdr:rowOff>
                  </to>
                </anchor>
              </controlPr>
            </control>
          </mc:Choice>
        </mc:AlternateContent>
        <mc:AlternateContent xmlns:mc="http://schemas.openxmlformats.org/markup-compatibility/2006">
          <mc:Choice Requires="x14">
            <control shapeId="48159" r:id="rId29" name="Check Box 31">
              <controlPr defaultSize="0" autoFill="0" autoLine="0" autoPict="0">
                <anchor moveWithCells="1">
                  <from>
                    <xdr:col>1</xdr:col>
                    <xdr:colOff>450850</xdr:colOff>
                    <xdr:row>27</xdr:row>
                    <xdr:rowOff>25400</xdr:rowOff>
                  </from>
                  <to>
                    <xdr:col>2</xdr:col>
                    <xdr:colOff>0</xdr:colOff>
                    <xdr:row>28</xdr:row>
                    <xdr:rowOff>12700</xdr:rowOff>
                  </to>
                </anchor>
              </controlPr>
            </control>
          </mc:Choice>
        </mc:AlternateContent>
        <mc:AlternateContent xmlns:mc="http://schemas.openxmlformats.org/markup-compatibility/2006">
          <mc:Choice Requires="x14">
            <control shapeId="48161" r:id="rId30" name="Check Box 33">
              <controlPr defaultSize="0" autoFill="0" autoLine="0" autoPict="0">
                <anchor moveWithCells="1">
                  <from>
                    <xdr:col>1</xdr:col>
                    <xdr:colOff>450850</xdr:colOff>
                    <xdr:row>29</xdr:row>
                    <xdr:rowOff>25400</xdr:rowOff>
                  </from>
                  <to>
                    <xdr:col>2</xdr:col>
                    <xdr:colOff>0</xdr:colOff>
                    <xdr:row>30</xdr:row>
                    <xdr:rowOff>0</xdr:rowOff>
                  </to>
                </anchor>
              </controlPr>
            </control>
          </mc:Choice>
        </mc:AlternateContent>
        <mc:AlternateContent xmlns:mc="http://schemas.openxmlformats.org/markup-compatibility/2006">
          <mc:Choice Requires="x14">
            <control shapeId="48162" r:id="rId31" name="Check Box 34">
              <controlPr defaultSize="0" autoFill="0" autoLine="0" autoPict="0">
                <anchor moveWithCells="1">
                  <from>
                    <xdr:col>1</xdr:col>
                    <xdr:colOff>450850</xdr:colOff>
                    <xdr:row>30</xdr:row>
                    <xdr:rowOff>25400</xdr:rowOff>
                  </from>
                  <to>
                    <xdr:col>2</xdr:col>
                    <xdr:colOff>0</xdr:colOff>
                    <xdr:row>31</xdr:row>
                    <xdr:rowOff>12700</xdr:rowOff>
                  </to>
                </anchor>
              </controlPr>
            </control>
          </mc:Choice>
        </mc:AlternateContent>
        <mc:AlternateContent xmlns:mc="http://schemas.openxmlformats.org/markup-compatibility/2006">
          <mc:Choice Requires="x14">
            <control shapeId="48163" r:id="rId32" name="Check Box 35">
              <controlPr defaultSize="0" autoFill="0" autoLine="0" autoPict="0">
                <anchor moveWithCells="1">
                  <from>
                    <xdr:col>1</xdr:col>
                    <xdr:colOff>450850</xdr:colOff>
                    <xdr:row>31</xdr:row>
                    <xdr:rowOff>25400</xdr:rowOff>
                  </from>
                  <to>
                    <xdr:col>2</xdr:col>
                    <xdr:colOff>0</xdr:colOff>
                    <xdr:row>31</xdr:row>
                    <xdr:rowOff>419100</xdr:rowOff>
                  </to>
                </anchor>
              </controlPr>
            </control>
          </mc:Choice>
        </mc:AlternateContent>
        <mc:AlternateContent xmlns:mc="http://schemas.openxmlformats.org/markup-compatibility/2006">
          <mc:Choice Requires="x14">
            <control shapeId="48164" r:id="rId33" name="Check Box 36">
              <controlPr defaultSize="0" autoFill="0" autoLine="0" autoPict="0">
                <anchor moveWithCells="1">
                  <from>
                    <xdr:col>1</xdr:col>
                    <xdr:colOff>450850</xdr:colOff>
                    <xdr:row>32</xdr:row>
                    <xdr:rowOff>25400</xdr:rowOff>
                  </from>
                  <to>
                    <xdr:col>2</xdr:col>
                    <xdr:colOff>0</xdr:colOff>
                    <xdr:row>33</xdr:row>
                    <xdr:rowOff>0</xdr:rowOff>
                  </to>
                </anchor>
              </controlPr>
            </control>
          </mc:Choice>
        </mc:AlternateContent>
        <mc:AlternateContent xmlns:mc="http://schemas.openxmlformats.org/markup-compatibility/2006">
          <mc:Choice Requires="x14">
            <control shapeId="48165" r:id="rId34" name="Check Box 37">
              <controlPr defaultSize="0" autoFill="0" autoLine="0" autoPict="0">
                <anchor moveWithCells="1">
                  <from>
                    <xdr:col>1</xdr:col>
                    <xdr:colOff>450850</xdr:colOff>
                    <xdr:row>33</xdr:row>
                    <xdr:rowOff>25400</xdr:rowOff>
                  </from>
                  <to>
                    <xdr:col>2</xdr:col>
                    <xdr:colOff>0</xdr:colOff>
                    <xdr:row>34</xdr:row>
                    <xdr:rowOff>0</xdr:rowOff>
                  </to>
                </anchor>
              </controlPr>
            </control>
          </mc:Choice>
        </mc:AlternateContent>
        <mc:AlternateContent xmlns:mc="http://schemas.openxmlformats.org/markup-compatibility/2006">
          <mc:Choice Requires="x14">
            <control shapeId="48167" r:id="rId35" name="Check Box 39">
              <controlPr defaultSize="0" autoFill="0" autoLine="0" autoPict="0">
                <anchor moveWithCells="1">
                  <from>
                    <xdr:col>1</xdr:col>
                    <xdr:colOff>450850</xdr:colOff>
                    <xdr:row>34</xdr:row>
                    <xdr:rowOff>25400</xdr:rowOff>
                  </from>
                  <to>
                    <xdr:col>2</xdr:col>
                    <xdr:colOff>0</xdr:colOff>
                    <xdr:row>34</xdr:row>
                    <xdr:rowOff>336550</xdr:rowOff>
                  </to>
                </anchor>
              </controlPr>
            </control>
          </mc:Choice>
        </mc:AlternateContent>
        <mc:AlternateContent xmlns:mc="http://schemas.openxmlformats.org/markup-compatibility/2006">
          <mc:Choice Requires="x14">
            <control shapeId="48168" r:id="rId36" name="Check Box 40">
              <controlPr defaultSize="0" autoFill="0" autoLine="0" autoPict="0">
                <anchor moveWithCells="1">
                  <from>
                    <xdr:col>1</xdr:col>
                    <xdr:colOff>450850</xdr:colOff>
                    <xdr:row>47</xdr:row>
                    <xdr:rowOff>25400</xdr:rowOff>
                  </from>
                  <to>
                    <xdr:col>2</xdr:col>
                    <xdr:colOff>0</xdr:colOff>
                    <xdr:row>48</xdr:row>
                    <xdr:rowOff>0</xdr:rowOff>
                  </to>
                </anchor>
              </controlPr>
            </control>
          </mc:Choice>
        </mc:AlternateContent>
        <mc:AlternateContent xmlns:mc="http://schemas.openxmlformats.org/markup-compatibility/2006">
          <mc:Choice Requires="x14">
            <control shapeId="48169" r:id="rId37" name="Check Box 41">
              <controlPr defaultSize="0" autoFill="0" autoLine="0" autoPict="0">
                <anchor moveWithCells="1">
                  <from>
                    <xdr:col>1</xdr:col>
                    <xdr:colOff>450850</xdr:colOff>
                    <xdr:row>48</xdr:row>
                    <xdr:rowOff>25400</xdr:rowOff>
                  </from>
                  <to>
                    <xdr:col>2</xdr:col>
                    <xdr:colOff>0</xdr:colOff>
                    <xdr:row>48</xdr:row>
                    <xdr:rowOff>222250</xdr:rowOff>
                  </to>
                </anchor>
              </controlPr>
            </control>
          </mc:Choice>
        </mc:AlternateContent>
        <mc:AlternateContent xmlns:mc="http://schemas.openxmlformats.org/markup-compatibility/2006">
          <mc:Choice Requires="x14">
            <control shapeId="48170" r:id="rId38" name="Check Box 42">
              <controlPr defaultSize="0" autoFill="0" autoLine="0" autoPict="0">
                <anchor moveWithCells="1">
                  <from>
                    <xdr:col>1</xdr:col>
                    <xdr:colOff>450850</xdr:colOff>
                    <xdr:row>49</xdr:row>
                    <xdr:rowOff>25400</xdr:rowOff>
                  </from>
                  <to>
                    <xdr:col>2</xdr:col>
                    <xdr:colOff>0</xdr:colOff>
                    <xdr:row>50</xdr:row>
                    <xdr:rowOff>12700</xdr:rowOff>
                  </to>
                </anchor>
              </controlPr>
            </control>
          </mc:Choice>
        </mc:AlternateContent>
        <mc:AlternateContent xmlns:mc="http://schemas.openxmlformats.org/markup-compatibility/2006">
          <mc:Choice Requires="x14">
            <control shapeId="48171" r:id="rId39" name="Check Box 43">
              <controlPr defaultSize="0" autoFill="0" autoLine="0" autoPict="0">
                <anchor moveWithCells="1">
                  <from>
                    <xdr:col>1</xdr:col>
                    <xdr:colOff>450850</xdr:colOff>
                    <xdr:row>50</xdr:row>
                    <xdr:rowOff>25400</xdr:rowOff>
                  </from>
                  <to>
                    <xdr:col>2</xdr:col>
                    <xdr:colOff>0</xdr:colOff>
                    <xdr:row>51</xdr:row>
                    <xdr:rowOff>0</xdr:rowOff>
                  </to>
                </anchor>
              </controlPr>
            </control>
          </mc:Choice>
        </mc:AlternateContent>
        <mc:AlternateContent xmlns:mc="http://schemas.openxmlformats.org/markup-compatibility/2006">
          <mc:Choice Requires="x14">
            <control shapeId="48172" r:id="rId40" name="Check Box 44">
              <controlPr defaultSize="0" autoFill="0" autoLine="0" autoPict="0">
                <anchor moveWithCells="1">
                  <from>
                    <xdr:col>1</xdr:col>
                    <xdr:colOff>450850</xdr:colOff>
                    <xdr:row>51</xdr:row>
                    <xdr:rowOff>25400</xdr:rowOff>
                  </from>
                  <to>
                    <xdr:col>2</xdr:col>
                    <xdr:colOff>0</xdr:colOff>
                    <xdr:row>51</xdr:row>
                    <xdr:rowOff>330200</xdr:rowOff>
                  </to>
                </anchor>
              </controlPr>
            </control>
          </mc:Choice>
        </mc:AlternateContent>
        <mc:AlternateContent xmlns:mc="http://schemas.openxmlformats.org/markup-compatibility/2006">
          <mc:Choice Requires="x14">
            <control shapeId="48174" r:id="rId41" name="Check Box 46">
              <controlPr defaultSize="0" autoFill="0" autoLine="0" autoPict="0">
                <anchor moveWithCells="1">
                  <from>
                    <xdr:col>1</xdr:col>
                    <xdr:colOff>450850</xdr:colOff>
                    <xdr:row>52</xdr:row>
                    <xdr:rowOff>0</xdr:rowOff>
                  </from>
                  <to>
                    <xdr:col>2</xdr:col>
                    <xdr:colOff>0</xdr:colOff>
                    <xdr:row>52</xdr:row>
                    <xdr:rowOff>222250</xdr:rowOff>
                  </to>
                </anchor>
              </controlPr>
            </control>
          </mc:Choice>
        </mc:AlternateContent>
        <mc:AlternateContent xmlns:mc="http://schemas.openxmlformats.org/markup-compatibility/2006">
          <mc:Choice Requires="x14">
            <control shapeId="48175" r:id="rId42" name="Check Box 47">
              <controlPr defaultSize="0" autoFill="0" autoLine="0" autoPict="0">
                <anchor moveWithCells="1">
                  <from>
                    <xdr:col>1</xdr:col>
                    <xdr:colOff>450850</xdr:colOff>
                    <xdr:row>51</xdr:row>
                    <xdr:rowOff>228600</xdr:rowOff>
                  </from>
                  <to>
                    <xdr:col>2</xdr:col>
                    <xdr:colOff>12700</xdr:colOff>
                    <xdr:row>52</xdr:row>
                    <xdr:rowOff>260350</xdr:rowOff>
                  </to>
                </anchor>
              </controlPr>
            </control>
          </mc:Choice>
        </mc:AlternateContent>
        <mc:AlternateContent xmlns:mc="http://schemas.openxmlformats.org/markup-compatibility/2006">
          <mc:Choice Requires="x14">
            <control shapeId="48176" r:id="rId43" name="Check Box 48">
              <controlPr defaultSize="0" autoFill="0" autoLine="0" autoPict="0">
                <anchor moveWithCells="1">
                  <from>
                    <xdr:col>1</xdr:col>
                    <xdr:colOff>450850</xdr:colOff>
                    <xdr:row>54</xdr:row>
                    <xdr:rowOff>25400</xdr:rowOff>
                  </from>
                  <to>
                    <xdr:col>2</xdr:col>
                    <xdr:colOff>0</xdr:colOff>
                    <xdr:row>54</xdr:row>
                    <xdr:rowOff>241300</xdr:rowOff>
                  </to>
                </anchor>
              </controlPr>
            </control>
          </mc:Choice>
        </mc:AlternateContent>
        <mc:AlternateContent xmlns:mc="http://schemas.openxmlformats.org/markup-compatibility/2006">
          <mc:Choice Requires="x14">
            <control shapeId="48177" r:id="rId44" name="Check Box 49">
              <controlPr defaultSize="0" autoFill="0" autoLine="0" autoPict="0">
                <anchor moveWithCells="1">
                  <from>
                    <xdr:col>1</xdr:col>
                    <xdr:colOff>450850</xdr:colOff>
                    <xdr:row>55</xdr:row>
                    <xdr:rowOff>25400</xdr:rowOff>
                  </from>
                  <to>
                    <xdr:col>2</xdr:col>
                    <xdr:colOff>0</xdr:colOff>
                    <xdr:row>56</xdr:row>
                    <xdr:rowOff>50800</xdr:rowOff>
                  </to>
                </anchor>
              </controlPr>
            </control>
          </mc:Choice>
        </mc:AlternateContent>
        <mc:AlternateContent xmlns:mc="http://schemas.openxmlformats.org/markup-compatibility/2006">
          <mc:Choice Requires="x14">
            <control shapeId="48178" r:id="rId45" name="Check Box 50">
              <controlPr defaultSize="0" autoFill="0" autoLine="0" autoPict="0">
                <anchor moveWithCells="1">
                  <from>
                    <xdr:col>1</xdr:col>
                    <xdr:colOff>450850</xdr:colOff>
                    <xdr:row>36</xdr:row>
                    <xdr:rowOff>25400</xdr:rowOff>
                  </from>
                  <to>
                    <xdr:col>2</xdr:col>
                    <xdr:colOff>12700</xdr:colOff>
                    <xdr:row>36</xdr:row>
                    <xdr:rowOff>228600</xdr:rowOff>
                  </to>
                </anchor>
              </controlPr>
            </control>
          </mc:Choice>
        </mc:AlternateContent>
        <mc:AlternateContent xmlns:mc="http://schemas.openxmlformats.org/markup-compatibility/2006">
          <mc:Choice Requires="x14">
            <control shapeId="48179" r:id="rId46" name="Check Box 51">
              <controlPr defaultSize="0" autoFill="0" autoLine="0" autoPict="0">
                <anchor moveWithCells="1">
                  <from>
                    <xdr:col>1</xdr:col>
                    <xdr:colOff>450850</xdr:colOff>
                    <xdr:row>37</xdr:row>
                    <xdr:rowOff>25400</xdr:rowOff>
                  </from>
                  <to>
                    <xdr:col>2</xdr:col>
                    <xdr:colOff>12700</xdr:colOff>
                    <xdr:row>37</xdr:row>
                    <xdr:rowOff>222250</xdr:rowOff>
                  </to>
                </anchor>
              </controlPr>
            </control>
          </mc:Choice>
        </mc:AlternateContent>
        <mc:AlternateContent xmlns:mc="http://schemas.openxmlformats.org/markup-compatibility/2006">
          <mc:Choice Requires="x14">
            <control shapeId="48180" r:id="rId47" name="Check Box 52">
              <controlPr defaultSize="0" autoFill="0" autoLine="0" autoPict="0">
                <anchor moveWithCells="1">
                  <from>
                    <xdr:col>1</xdr:col>
                    <xdr:colOff>450850</xdr:colOff>
                    <xdr:row>38</xdr:row>
                    <xdr:rowOff>25400</xdr:rowOff>
                  </from>
                  <to>
                    <xdr:col>2</xdr:col>
                    <xdr:colOff>12700</xdr:colOff>
                    <xdr:row>38</xdr:row>
                    <xdr:rowOff>241300</xdr:rowOff>
                  </to>
                </anchor>
              </controlPr>
            </control>
          </mc:Choice>
        </mc:AlternateContent>
        <mc:AlternateContent xmlns:mc="http://schemas.openxmlformats.org/markup-compatibility/2006">
          <mc:Choice Requires="x14">
            <control shapeId="48181" r:id="rId48" name="Check Box 53">
              <controlPr defaultSize="0" autoFill="0" autoLine="0" autoPict="0">
                <anchor moveWithCells="1">
                  <from>
                    <xdr:col>1</xdr:col>
                    <xdr:colOff>450850</xdr:colOff>
                    <xdr:row>39</xdr:row>
                    <xdr:rowOff>31750</xdr:rowOff>
                  </from>
                  <to>
                    <xdr:col>2</xdr:col>
                    <xdr:colOff>12700</xdr:colOff>
                    <xdr:row>40</xdr:row>
                    <xdr:rowOff>95250</xdr:rowOff>
                  </to>
                </anchor>
              </controlPr>
            </control>
          </mc:Choice>
        </mc:AlternateContent>
        <mc:AlternateContent xmlns:mc="http://schemas.openxmlformats.org/markup-compatibility/2006">
          <mc:Choice Requires="x14">
            <control shapeId="48182" r:id="rId49" name="Check Box 54">
              <controlPr defaultSize="0" autoFill="0" autoLine="0" autoPict="0">
                <anchor moveWithCells="1">
                  <from>
                    <xdr:col>1</xdr:col>
                    <xdr:colOff>450850</xdr:colOff>
                    <xdr:row>40</xdr:row>
                    <xdr:rowOff>25400</xdr:rowOff>
                  </from>
                  <to>
                    <xdr:col>2</xdr:col>
                    <xdr:colOff>12700</xdr:colOff>
                    <xdr:row>41</xdr:row>
                    <xdr:rowOff>0</xdr:rowOff>
                  </to>
                </anchor>
              </controlPr>
            </control>
          </mc:Choice>
        </mc:AlternateContent>
        <mc:AlternateContent xmlns:mc="http://schemas.openxmlformats.org/markup-compatibility/2006">
          <mc:Choice Requires="x14">
            <control shapeId="48183" r:id="rId50" name="Check Box 55">
              <controlPr defaultSize="0" autoFill="0" autoLine="0" autoPict="0">
                <anchor moveWithCells="1">
                  <from>
                    <xdr:col>1</xdr:col>
                    <xdr:colOff>450850</xdr:colOff>
                    <xdr:row>44</xdr:row>
                    <xdr:rowOff>25400</xdr:rowOff>
                  </from>
                  <to>
                    <xdr:col>2</xdr:col>
                    <xdr:colOff>12700</xdr:colOff>
                    <xdr:row>44</xdr:row>
                    <xdr:rowOff>241300</xdr:rowOff>
                  </to>
                </anchor>
              </controlPr>
            </control>
          </mc:Choice>
        </mc:AlternateContent>
        <mc:AlternateContent xmlns:mc="http://schemas.openxmlformats.org/markup-compatibility/2006">
          <mc:Choice Requires="x14">
            <control shapeId="48184" r:id="rId51" name="Check Box 56">
              <controlPr defaultSize="0" autoFill="0" autoLine="0" autoPict="0">
                <anchor moveWithCells="1">
                  <from>
                    <xdr:col>1</xdr:col>
                    <xdr:colOff>450850</xdr:colOff>
                    <xdr:row>41</xdr:row>
                    <xdr:rowOff>25400</xdr:rowOff>
                  </from>
                  <to>
                    <xdr:col>2</xdr:col>
                    <xdr:colOff>12700</xdr:colOff>
                    <xdr:row>42</xdr:row>
                    <xdr:rowOff>95250</xdr:rowOff>
                  </to>
                </anchor>
              </controlPr>
            </control>
          </mc:Choice>
        </mc:AlternateContent>
        <mc:AlternateContent xmlns:mc="http://schemas.openxmlformats.org/markup-compatibility/2006">
          <mc:Choice Requires="x14">
            <control shapeId="48186" r:id="rId52" name="Check Box 58">
              <controlPr defaultSize="0" autoFill="0" autoLine="0" autoPict="0">
                <anchor moveWithCells="1">
                  <from>
                    <xdr:col>1</xdr:col>
                    <xdr:colOff>450850</xdr:colOff>
                    <xdr:row>45</xdr:row>
                    <xdr:rowOff>25400</xdr:rowOff>
                  </from>
                  <to>
                    <xdr:col>2</xdr:col>
                    <xdr:colOff>12700</xdr:colOff>
                    <xdr:row>45</xdr:row>
                    <xdr:rowOff>266700</xdr:rowOff>
                  </to>
                </anchor>
              </controlPr>
            </control>
          </mc:Choice>
        </mc:AlternateContent>
        <mc:AlternateContent xmlns:mc="http://schemas.openxmlformats.org/markup-compatibility/2006">
          <mc:Choice Requires="x14">
            <control shapeId="48187" r:id="rId53" name="Check Box 59">
              <controlPr defaultSize="0" autoFill="0" autoLine="0" autoPict="0">
                <anchor moveWithCells="1">
                  <from>
                    <xdr:col>1</xdr:col>
                    <xdr:colOff>450850</xdr:colOff>
                    <xdr:row>37</xdr:row>
                    <xdr:rowOff>25400</xdr:rowOff>
                  </from>
                  <to>
                    <xdr:col>2</xdr:col>
                    <xdr:colOff>12700</xdr:colOff>
                    <xdr:row>37</xdr:row>
                    <xdr:rowOff>228600</xdr:rowOff>
                  </to>
                </anchor>
              </controlPr>
            </control>
          </mc:Choice>
        </mc:AlternateContent>
        <mc:AlternateContent xmlns:mc="http://schemas.openxmlformats.org/markup-compatibility/2006">
          <mc:Choice Requires="x14">
            <control shapeId="48190" r:id="rId54" name="Check Box 62">
              <controlPr defaultSize="0" autoFill="0" autoLine="0" autoPict="0">
                <anchor moveWithCells="1">
                  <from>
                    <xdr:col>1</xdr:col>
                    <xdr:colOff>450850</xdr:colOff>
                    <xdr:row>42</xdr:row>
                    <xdr:rowOff>25400</xdr:rowOff>
                  </from>
                  <to>
                    <xdr:col>2</xdr:col>
                    <xdr:colOff>12700</xdr:colOff>
                    <xdr:row>42</xdr:row>
                    <xdr:rowOff>241300</xdr:rowOff>
                  </to>
                </anchor>
              </controlPr>
            </control>
          </mc:Choice>
        </mc:AlternateContent>
        <mc:AlternateContent xmlns:mc="http://schemas.openxmlformats.org/markup-compatibility/2006">
          <mc:Choice Requires="x14">
            <control shapeId="48191" r:id="rId55" name="Check Box 63">
              <controlPr defaultSize="0" autoFill="0" autoLine="0" autoPict="0">
                <anchor moveWithCells="1">
                  <from>
                    <xdr:col>1</xdr:col>
                    <xdr:colOff>450850</xdr:colOff>
                    <xdr:row>43</xdr:row>
                    <xdr:rowOff>25400</xdr:rowOff>
                  </from>
                  <to>
                    <xdr:col>2</xdr:col>
                    <xdr:colOff>12700</xdr:colOff>
                    <xdr:row>43</xdr:row>
                    <xdr:rowOff>266700</xdr:rowOff>
                  </to>
                </anchor>
              </controlPr>
            </control>
          </mc:Choice>
        </mc:AlternateContent>
        <mc:AlternateContent xmlns:mc="http://schemas.openxmlformats.org/markup-compatibility/2006">
          <mc:Choice Requires="x14">
            <control shapeId="48192" r:id="rId56" name="Check Box 64">
              <controlPr defaultSize="0" autoFill="0" autoLine="0" autoPict="0">
                <anchor moveWithCells="1">
                  <from>
                    <xdr:col>1</xdr:col>
                    <xdr:colOff>450850</xdr:colOff>
                    <xdr:row>53</xdr:row>
                    <xdr:rowOff>25400</xdr:rowOff>
                  </from>
                  <to>
                    <xdr:col>2</xdr:col>
                    <xdr:colOff>0</xdr:colOff>
                    <xdr:row>53</xdr:row>
                    <xdr:rowOff>241300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G406"/>
  <sheetViews>
    <sheetView zoomScale="75" workbookViewId="0">
      <selection activeCell="G7" sqref="G7"/>
    </sheetView>
  </sheetViews>
  <sheetFormatPr defaultRowHeight="12.5" x14ac:dyDescent="0.25"/>
  <cols>
    <col min="1" max="1" width="14.453125" bestFit="1" customWidth="1"/>
    <col min="2" max="2" width="36.54296875" customWidth="1"/>
    <col min="7" max="7" width="28" customWidth="1"/>
    <col min="8" max="8" width="17.81640625" bestFit="1" customWidth="1"/>
  </cols>
  <sheetData>
    <row r="1" spans="1:7" ht="13" x14ac:dyDescent="0.3">
      <c r="A1" s="1" t="s">
        <v>29</v>
      </c>
      <c r="B1" s="2" t="s">
        <v>33</v>
      </c>
      <c r="G1" s="236" t="s">
        <v>104</v>
      </c>
    </row>
    <row r="2" spans="1:7" ht="13" x14ac:dyDescent="0.3">
      <c r="A2" s="1" t="s">
        <v>519</v>
      </c>
      <c r="B2" s="2" t="s">
        <v>20</v>
      </c>
      <c r="D2" s="3"/>
      <c r="E2" s="3"/>
      <c r="G2" s="7" t="s">
        <v>48</v>
      </c>
    </row>
    <row r="3" spans="1:7" ht="13" x14ac:dyDescent="0.3">
      <c r="A3" s="1" t="s">
        <v>520</v>
      </c>
      <c r="B3" s="2" t="s">
        <v>55</v>
      </c>
      <c r="D3" s="3"/>
      <c r="E3" s="3"/>
      <c r="G3" s="7" t="s">
        <v>49</v>
      </c>
    </row>
    <row r="4" spans="1:7" ht="13" x14ac:dyDescent="0.3">
      <c r="A4" s="1" t="s">
        <v>521</v>
      </c>
      <c r="B4" s="2" t="s">
        <v>56</v>
      </c>
      <c r="G4" s="7" t="s">
        <v>54</v>
      </c>
    </row>
    <row r="5" spans="1:7" ht="13" x14ac:dyDescent="0.3">
      <c r="A5" s="1" t="s">
        <v>522</v>
      </c>
      <c r="B5" s="2" t="s">
        <v>57</v>
      </c>
      <c r="G5" s="7" t="s">
        <v>133</v>
      </c>
    </row>
    <row r="6" spans="1:7" ht="13" x14ac:dyDescent="0.3">
      <c r="A6" s="1" t="s">
        <v>523</v>
      </c>
      <c r="B6" s="2" t="s">
        <v>58</v>
      </c>
      <c r="G6" s="7" t="s">
        <v>518</v>
      </c>
    </row>
    <row r="7" spans="1:7" ht="13" x14ac:dyDescent="0.3">
      <c r="A7" s="1" t="s">
        <v>524</v>
      </c>
      <c r="B7" s="2" t="s">
        <v>59</v>
      </c>
      <c r="G7" s="7" t="s">
        <v>588</v>
      </c>
    </row>
    <row r="8" spans="1:7" ht="13" x14ac:dyDescent="0.3">
      <c r="A8" s="1" t="s">
        <v>525</v>
      </c>
      <c r="B8" s="2" t="s">
        <v>60</v>
      </c>
      <c r="G8" s="7" t="s">
        <v>50</v>
      </c>
    </row>
    <row r="9" spans="1:7" ht="13" x14ac:dyDescent="0.3">
      <c r="A9" s="1" t="s">
        <v>526</v>
      </c>
      <c r="B9" s="2" t="s">
        <v>61</v>
      </c>
    </row>
    <row r="10" spans="1:7" ht="13" x14ac:dyDescent="0.3">
      <c r="A10" s="1" t="s">
        <v>527</v>
      </c>
      <c r="B10" s="2" t="s">
        <v>62</v>
      </c>
    </row>
    <row r="11" spans="1:7" ht="13" x14ac:dyDescent="0.3">
      <c r="A11" s="1" t="s">
        <v>528</v>
      </c>
      <c r="B11" s="2" t="s">
        <v>63</v>
      </c>
    </row>
    <row r="12" spans="1:7" ht="13" x14ac:dyDescent="0.3">
      <c r="A12" s="1" t="s">
        <v>529</v>
      </c>
      <c r="B12" s="2" t="s">
        <v>64</v>
      </c>
    </row>
    <row r="13" spans="1:7" ht="13" x14ac:dyDescent="0.3">
      <c r="A13" s="1" t="s">
        <v>530</v>
      </c>
      <c r="B13" s="2" t="s">
        <v>65</v>
      </c>
    </row>
    <row r="14" spans="1:7" ht="13" x14ac:dyDescent="0.3">
      <c r="A14" s="1" t="s">
        <v>531</v>
      </c>
      <c r="B14" s="2" t="s">
        <v>66</v>
      </c>
    </row>
    <row r="15" spans="1:7" ht="13" x14ac:dyDescent="0.3">
      <c r="A15" s="1" t="s">
        <v>532</v>
      </c>
      <c r="B15" s="2" t="s">
        <v>67</v>
      </c>
    </row>
    <row r="16" spans="1:7" ht="13" x14ac:dyDescent="0.3">
      <c r="A16" s="1" t="s">
        <v>533</v>
      </c>
      <c r="B16" s="2" t="s">
        <v>68</v>
      </c>
    </row>
    <row r="17" spans="1:2" ht="13" x14ac:dyDescent="0.3">
      <c r="A17" s="1" t="s">
        <v>534</v>
      </c>
      <c r="B17" s="2" t="s">
        <v>69</v>
      </c>
    </row>
    <row r="18" spans="1:2" ht="13" x14ac:dyDescent="0.3">
      <c r="A18" s="1" t="s">
        <v>535</v>
      </c>
      <c r="B18" s="2" t="s">
        <v>70</v>
      </c>
    </row>
    <row r="19" spans="1:2" ht="13" x14ac:dyDescent="0.3">
      <c r="A19" s="1" t="s">
        <v>536</v>
      </c>
      <c r="B19" s="2" t="s">
        <v>71</v>
      </c>
    </row>
    <row r="20" spans="1:2" ht="13" x14ac:dyDescent="0.3">
      <c r="A20" s="1" t="s">
        <v>537</v>
      </c>
      <c r="B20" s="2" t="s">
        <v>72</v>
      </c>
    </row>
    <row r="21" spans="1:2" ht="13" x14ac:dyDescent="0.3">
      <c r="A21" s="1" t="s">
        <v>538</v>
      </c>
      <c r="B21" s="2" t="s">
        <v>73</v>
      </c>
    </row>
    <row r="22" spans="1:2" ht="13" x14ac:dyDescent="0.3">
      <c r="A22" s="1" t="s">
        <v>539</v>
      </c>
      <c r="B22" s="2" t="s">
        <v>74</v>
      </c>
    </row>
    <row r="23" spans="1:2" ht="13" x14ac:dyDescent="0.3">
      <c r="A23" s="1" t="s">
        <v>540</v>
      </c>
      <c r="B23" s="2" t="s">
        <v>75</v>
      </c>
    </row>
    <row r="24" spans="1:2" ht="13" x14ac:dyDescent="0.3">
      <c r="A24" s="1" t="s">
        <v>541</v>
      </c>
      <c r="B24" s="2" t="s">
        <v>76</v>
      </c>
    </row>
    <row r="25" spans="1:2" ht="13" x14ac:dyDescent="0.3">
      <c r="A25" s="1" t="s">
        <v>542</v>
      </c>
      <c r="B25" s="2" t="s">
        <v>77</v>
      </c>
    </row>
    <row r="26" spans="1:2" ht="13" x14ac:dyDescent="0.3">
      <c r="A26" s="1" t="s">
        <v>543</v>
      </c>
      <c r="B26" s="2" t="s">
        <v>78</v>
      </c>
    </row>
    <row r="27" spans="1:2" ht="13" x14ac:dyDescent="0.3">
      <c r="A27" s="1" t="s">
        <v>544</v>
      </c>
      <c r="B27" s="2" t="s">
        <v>79</v>
      </c>
    </row>
    <row r="28" spans="1:2" ht="13" x14ac:dyDescent="0.3">
      <c r="A28" s="1" t="s">
        <v>545</v>
      </c>
      <c r="B28" s="2" t="s">
        <v>80</v>
      </c>
    </row>
    <row r="29" spans="1:2" ht="13" x14ac:dyDescent="0.3">
      <c r="A29" s="1" t="s">
        <v>546</v>
      </c>
      <c r="B29" s="2" t="s">
        <v>81</v>
      </c>
    </row>
    <row r="30" spans="1:2" ht="13" x14ac:dyDescent="0.3">
      <c r="A30" s="1" t="s">
        <v>547</v>
      </c>
      <c r="B30" s="2" t="s">
        <v>82</v>
      </c>
    </row>
    <row r="31" spans="1:2" ht="13" x14ac:dyDescent="0.3">
      <c r="A31" s="1" t="s">
        <v>548</v>
      </c>
      <c r="B31" s="2" t="s">
        <v>83</v>
      </c>
    </row>
    <row r="32" spans="1:2" ht="13" x14ac:dyDescent="0.3">
      <c r="A32" s="1" t="s">
        <v>549</v>
      </c>
      <c r="B32" s="2" t="s">
        <v>84</v>
      </c>
    </row>
    <row r="33" spans="1:2" ht="13" x14ac:dyDescent="0.3">
      <c r="A33" s="1" t="s">
        <v>550</v>
      </c>
      <c r="B33" s="2" t="s">
        <v>85</v>
      </c>
    </row>
    <row r="34" spans="1:2" ht="13" x14ac:dyDescent="0.3">
      <c r="A34" s="1" t="s">
        <v>551</v>
      </c>
      <c r="B34" s="2" t="s">
        <v>86</v>
      </c>
    </row>
    <row r="35" spans="1:2" ht="13" x14ac:dyDescent="0.3">
      <c r="A35" s="1" t="s">
        <v>552</v>
      </c>
      <c r="B35" s="2" t="s">
        <v>87</v>
      </c>
    </row>
    <row r="36" spans="1:2" ht="13" x14ac:dyDescent="0.3">
      <c r="A36" s="1" t="s">
        <v>553</v>
      </c>
      <c r="B36" s="2" t="s">
        <v>88</v>
      </c>
    </row>
    <row r="37" spans="1:2" ht="13" x14ac:dyDescent="0.3">
      <c r="A37" s="1" t="s">
        <v>554</v>
      </c>
      <c r="B37" s="2" t="s">
        <v>38</v>
      </c>
    </row>
    <row r="38" spans="1:2" ht="13" x14ac:dyDescent="0.3">
      <c r="A38" s="1" t="s">
        <v>555</v>
      </c>
      <c r="B38" s="2" t="s">
        <v>89</v>
      </c>
    </row>
    <row r="39" spans="1:2" ht="13" x14ac:dyDescent="0.3">
      <c r="A39" s="1" t="s">
        <v>556</v>
      </c>
      <c r="B39" s="2" t="s">
        <v>90</v>
      </c>
    </row>
    <row r="40" spans="1:2" ht="13" x14ac:dyDescent="0.3">
      <c r="A40" s="1" t="s">
        <v>557</v>
      </c>
      <c r="B40" s="2" t="s">
        <v>0</v>
      </c>
    </row>
    <row r="41" spans="1:2" ht="13" x14ac:dyDescent="0.3">
      <c r="A41" s="1" t="s">
        <v>558</v>
      </c>
      <c r="B41" s="2" t="s">
        <v>1</v>
      </c>
    </row>
    <row r="42" spans="1:2" ht="13" x14ac:dyDescent="0.3">
      <c r="A42" s="1" t="s">
        <v>559</v>
      </c>
      <c r="B42" s="2" t="s">
        <v>2</v>
      </c>
    </row>
    <row r="43" spans="1:2" ht="13" x14ac:dyDescent="0.3">
      <c r="A43" s="1" t="s">
        <v>560</v>
      </c>
      <c r="B43" s="2" t="s">
        <v>3</v>
      </c>
    </row>
    <row r="44" spans="1:2" ht="13" x14ac:dyDescent="0.3">
      <c r="A44" s="1" t="s">
        <v>561</v>
      </c>
      <c r="B44" s="2" t="s">
        <v>4</v>
      </c>
    </row>
    <row r="45" spans="1:2" ht="13" x14ac:dyDescent="0.3">
      <c r="A45" s="1" t="s">
        <v>562</v>
      </c>
      <c r="B45" s="2" t="s">
        <v>5</v>
      </c>
    </row>
    <row r="46" spans="1:2" ht="13" x14ac:dyDescent="0.3">
      <c r="A46" s="1" t="s">
        <v>563</v>
      </c>
      <c r="B46" s="2" t="s">
        <v>6</v>
      </c>
    </row>
    <row r="47" spans="1:2" ht="13" x14ac:dyDescent="0.3">
      <c r="A47" s="1" t="s">
        <v>564</v>
      </c>
      <c r="B47" s="2" t="s">
        <v>7</v>
      </c>
    </row>
    <row r="48" spans="1:2" ht="13" x14ac:dyDescent="0.3">
      <c r="A48" s="1" t="s">
        <v>565</v>
      </c>
      <c r="B48" s="2" t="s">
        <v>8</v>
      </c>
    </row>
    <row r="49" spans="1:2" ht="13" x14ac:dyDescent="0.3">
      <c r="A49" s="1" t="s">
        <v>566</v>
      </c>
      <c r="B49" s="2" t="s">
        <v>9</v>
      </c>
    </row>
    <row r="50" spans="1:2" ht="13" x14ac:dyDescent="0.3">
      <c r="A50" s="1" t="s">
        <v>567</v>
      </c>
      <c r="B50" s="2" t="s">
        <v>10</v>
      </c>
    </row>
    <row r="51" spans="1:2" ht="13" x14ac:dyDescent="0.3">
      <c r="A51" s="1" t="s">
        <v>568</v>
      </c>
      <c r="B51" s="2" t="s">
        <v>11</v>
      </c>
    </row>
    <row r="52" spans="1:2" ht="13" x14ac:dyDescent="0.3">
      <c r="A52" s="1" t="s">
        <v>569</v>
      </c>
      <c r="B52" s="2" t="s">
        <v>12</v>
      </c>
    </row>
    <row r="53" spans="1:2" ht="13" x14ac:dyDescent="0.3">
      <c r="A53" s="1" t="s">
        <v>570</v>
      </c>
      <c r="B53" s="2" t="s">
        <v>13</v>
      </c>
    </row>
    <row r="54" spans="1:2" ht="13" x14ac:dyDescent="0.3">
      <c r="A54" s="1" t="s">
        <v>571</v>
      </c>
      <c r="B54" s="2" t="s">
        <v>14</v>
      </c>
    </row>
    <row r="55" spans="1:2" ht="13" x14ac:dyDescent="0.3">
      <c r="A55" s="1" t="s">
        <v>572</v>
      </c>
      <c r="B55" s="2" t="s">
        <v>15</v>
      </c>
    </row>
    <row r="56" spans="1:2" ht="13" x14ac:dyDescent="0.3">
      <c r="A56" s="1" t="s">
        <v>573</v>
      </c>
      <c r="B56" s="2" t="s">
        <v>16</v>
      </c>
    </row>
    <row r="57" spans="1:2" ht="13" x14ac:dyDescent="0.3">
      <c r="A57" s="1" t="s">
        <v>574</v>
      </c>
      <c r="B57" s="2" t="s">
        <v>17</v>
      </c>
    </row>
    <row r="58" spans="1:2" ht="13" x14ac:dyDescent="0.3">
      <c r="A58" s="1" t="s">
        <v>575</v>
      </c>
      <c r="B58" s="2" t="s">
        <v>18</v>
      </c>
    </row>
    <row r="59" spans="1:2" ht="13" x14ac:dyDescent="0.3">
      <c r="A59" s="1" t="s">
        <v>576</v>
      </c>
      <c r="B59" s="2" t="s">
        <v>19</v>
      </c>
    </row>
    <row r="60" spans="1:2" ht="13" x14ac:dyDescent="0.3">
      <c r="A60" s="1"/>
    </row>
    <row r="61" spans="1:2" ht="13" x14ac:dyDescent="0.3">
      <c r="A61" s="1"/>
    </row>
    <row r="62" spans="1:2" ht="13" x14ac:dyDescent="0.3">
      <c r="A62" s="1"/>
    </row>
    <row r="63" spans="1:2" ht="13" x14ac:dyDescent="0.3">
      <c r="A63" s="1"/>
    </row>
    <row r="64" spans="1:2" ht="13" x14ac:dyDescent="0.3">
      <c r="A64" s="1"/>
    </row>
    <row r="65" spans="1:1" ht="13" x14ac:dyDescent="0.3">
      <c r="A65" s="1"/>
    </row>
    <row r="66" spans="1:1" ht="13" x14ac:dyDescent="0.3">
      <c r="A66" s="1"/>
    </row>
    <row r="67" spans="1:1" ht="13" x14ac:dyDescent="0.3">
      <c r="A67" s="1"/>
    </row>
    <row r="68" spans="1:1" ht="13" x14ac:dyDescent="0.3">
      <c r="A68" s="1"/>
    </row>
    <row r="69" spans="1:1" ht="13" x14ac:dyDescent="0.3">
      <c r="A69" s="1"/>
    </row>
    <row r="70" spans="1:1" ht="13" x14ac:dyDescent="0.3">
      <c r="A70" s="1"/>
    </row>
    <row r="71" spans="1:1" ht="13" x14ac:dyDescent="0.3">
      <c r="A71" s="1"/>
    </row>
    <row r="72" spans="1:1" ht="13" x14ac:dyDescent="0.3">
      <c r="A72" s="1"/>
    </row>
    <row r="73" spans="1:1" ht="13" x14ac:dyDescent="0.3">
      <c r="A73" s="1"/>
    </row>
    <row r="74" spans="1:1" ht="13" x14ac:dyDescent="0.3">
      <c r="A74" s="1"/>
    </row>
    <row r="75" spans="1:1" ht="13" x14ac:dyDescent="0.3">
      <c r="A75" s="1"/>
    </row>
    <row r="76" spans="1:1" ht="13" x14ac:dyDescent="0.3">
      <c r="A76" s="1"/>
    </row>
    <row r="77" spans="1:1" ht="13" x14ac:dyDescent="0.3">
      <c r="A77" s="1"/>
    </row>
    <row r="78" spans="1:1" ht="13" x14ac:dyDescent="0.3">
      <c r="A78" s="1"/>
    </row>
    <row r="79" spans="1:1" ht="13" x14ac:dyDescent="0.3">
      <c r="A79" s="1"/>
    </row>
    <row r="80" spans="1:1" ht="13" x14ac:dyDescent="0.3">
      <c r="A80" s="1"/>
    </row>
    <row r="81" spans="1:1" ht="13" x14ac:dyDescent="0.3">
      <c r="A81" s="1"/>
    </row>
    <row r="82" spans="1:1" ht="13" x14ac:dyDescent="0.3">
      <c r="A82" s="1"/>
    </row>
    <row r="83" spans="1:1" ht="13" x14ac:dyDescent="0.3">
      <c r="A83" s="1"/>
    </row>
    <row r="84" spans="1:1" ht="13" x14ac:dyDescent="0.3">
      <c r="A84" s="1"/>
    </row>
    <row r="85" spans="1:1" ht="13" x14ac:dyDescent="0.3">
      <c r="A85" s="1"/>
    </row>
    <row r="86" spans="1:1" ht="13" x14ac:dyDescent="0.3">
      <c r="A86" s="1"/>
    </row>
    <row r="87" spans="1:1" ht="13" x14ac:dyDescent="0.3">
      <c r="A87" s="1"/>
    </row>
    <row r="88" spans="1:1" ht="13" x14ac:dyDescent="0.3">
      <c r="A88" s="1"/>
    </row>
    <row r="89" spans="1:1" ht="13" x14ac:dyDescent="0.3">
      <c r="A89" s="1"/>
    </row>
    <row r="90" spans="1:1" ht="13" x14ac:dyDescent="0.3">
      <c r="A90" s="1"/>
    </row>
    <row r="91" spans="1:1" ht="13" x14ac:dyDescent="0.3">
      <c r="A91" s="1"/>
    </row>
    <row r="92" spans="1:1" ht="13" x14ac:dyDescent="0.3">
      <c r="A92" s="1"/>
    </row>
    <row r="93" spans="1:1" ht="13" x14ac:dyDescent="0.3">
      <c r="A93" s="1"/>
    </row>
    <row r="94" spans="1:1" ht="13" x14ac:dyDescent="0.3">
      <c r="A94" s="1"/>
    </row>
    <row r="95" spans="1:1" ht="13" x14ac:dyDescent="0.3">
      <c r="A95" s="1"/>
    </row>
    <row r="96" spans="1:1" ht="13" x14ac:dyDescent="0.3">
      <c r="A96" s="1"/>
    </row>
    <row r="97" spans="1:1" ht="13" x14ac:dyDescent="0.3">
      <c r="A97" s="1"/>
    </row>
    <row r="98" spans="1:1" ht="13" x14ac:dyDescent="0.3">
      <c r="A98" s="1"/>
    </row>
    <row r="99" spans="1:1" ht="13" x14ac:dyDescent="0.3">
      <c r="A99" s="1"/>
    </row>
    <row r="100" spans="1:1" ht="13" x14ac:dyDescent="0.3">
      <c r="A100" s="1"/>
    </row>
    <row r="101" spans="1:1" ht="13" x14ac:dyDescent="0.3">
      <c r="A101" s="1"/>
    </row>
    <row r="102" spans="1:1" ht="13" x14ac:dyDescent="0.3">
      <c r="A102" s="1"/>
    </row>
    <row r="103" spans="1:1" ht="13" x14ac:dyDescent="0.3">
      <c r="A103" s="1"/>
    </row>
    <row r="104" spans="1:1" ht="13" x14ac:dyDescent="0.3">
      <c r="A104" s="1"/>
    </row>
    <row r="105" spans="1:1" ht="13" x14ac:dyDescent="0.3">
      <c r="A105" s="1"/>
    </row>
    <row r="106" spans="1:1" ht="13" x14ac:dyDescent="0.3">
      <c r="A106" s="1"/>
    </row>
    <row r="107" spans="1:1" ht="13" x14ac:dyDescent="0.3">
      <c r="A107" s="1"/>
    </row>
    <row r="108" spans="1:1" ht="13" x14ac:dyDescent="0.3">
      <c r="A108" s="1"/>
    </row>
    <row r="109" spans="1:1" ht="13" x14ac:dyDescent="0.3">
      <c r="A109" s="1"/>
    </row>
    <row r="110" spans="1:1" ht="13" x14ac:dyDescent="0.3">
      <c r="A110" s="1"/>
    </row>
    <row r="111" spans="1:1" ht="13" x14ac:dyDescent="0.3">
      <c r="A111" s="1"/>
    </row>
    <row r="112" spans="1:1" ht="13" x14ac:dyDescent="0.3">
      <c r="A112" s="1"/>
    </row>
    <row r="113" spans="1:1" ht="13" x14ac:dyDescent="0.3">
      <c r="A113" s="1"/>
    </row>
    <row r="114" spans="1:1" ht="13" x14ac:dyDescent="0.3">
      <c r="A114" s="1"/>
    </row>
    <row r="115" spans="1:1" ht="13" x14ac:dyDescent="0.3">
      <c r="A115" s="1"/>
    </row>
    <row r="116" spans="1:1" ht="13" x14ac:dyDescent="0.3">
      <c r="A116" s="1"/>
    </row>
    <row r="117" spans="1:1" ht="13" x14ac:dyDescent="0.3">
      <c r="A117" s="1"/>
    </row>
    <row r="118" spans="1:1" ht="13" x14ac:dyDescent="0.3">
      <c r="A118" s="1"/>
    </row>
    <row r="119" spans="1:1" ht="13" x14ac:dyDescent="0.3">
      <c r="A119" s="1"/>
    </row>
    <row r="120" spans="1:1" ht="13" x14ac:dyDescent="0.3">
      <c r="A120" s="1"/>
    </row>
    <row r="121" spans="1:1" ht="13" x14ac:dyDescent="0.3">
      <c r="A121" s="1"/>
    </row>
    <row r="122" spans="1:1" ht="13" x14ac:dyDescent="0.3">
      <c r="A122" s="1"/>
    </row>
    <row r="123" spans="1:1" ht="13" x14ac:dyDescent="0.3">
      <c r="A123" s="1"/>
    </row>
    <row r="124" spans="1:1" ht="13" x14ac:dyDescent="0.3">
      <c r="A124" s="1"/>
    </row>
    <row r="125" spans="1:1" ht="13" x14ac:dyDescent="0.3">
      <c r="A125" s="1"/>
    </row>
    <row r="126" spans="1:1" ht="13" x14ac:dyDescent="0.3">
      <c r="A126" s="1"/>
    </row>
    <row r="127" spans="1:1" ht="13" x14ac:dyDescent="0.3">
      <c r="A127" s="1"/>
    </row>
    <row r="128" spans="1:1" ht="13" x14ac:dyDescent="0.3">
      <c r="A128" s="1"/>
    </row>
    <row r="129" spans="1:1" ht="13" x14ac:dyDescent="0.3">
      <c r="A129" s="1"/>
    </row>
    <row r="130" spans="1:1" ht="13" x14ac:dyDescent="0.3">
      <c r="A130" s="1"/>
    </row>
    <row r="131" spans="1:1" ht="13" x14ac:dyDescent="0.3">
      <c r="A131" s="1"/>
    </row>
    <row r="132" spans="1:1" ht="13" x14ac:dyDescent="0.3">
      <c r="A132" s="1"/>
    </row>
    <row r="133" spans="1:1" ht="13" x14ac:dyDescent="0.3">
      <c r="A133" s="1"/>
    </row>
    <row r="134" spans="1:1" ht="13" x14ac:dyDescent="0.3">
      <c r="A134" s="1"/>
    </row>
    <row r="135" spans="1:1" ht="13" x14ac:dyDescent="0.3">
      <c r="A135" s="1"/>
    </row>
    <row r="136" spans="1:1" ht="13" x14ac:dyDescent="0.3">
      <c r="A136" s="1"/>
    </row>
    <row r="137" spans="1:1" ht="13" x14ac:dyDescent="0.3">
      <c r="A137" s="1"/>
    </row>
    <row r="138" spans="1:1" ht="13" x14ac:dyDescent="0.3">
      <c r="A138" s="1"/>
    </row>
    <row r="139" spans="1:1" ht="13" x14ac:dyDescent="0.3">
      <c r="A139" s="1"/>
    </row>
    <row r="140" spans="1:1" ht="13" x14ac:dyDescent="0.3">
      <c r="A140" s="1"/>
    </row>
    <row r="141" spans="1:1" ht="13" x14ac:dyDescent="0.3">
      <c r="A141" s="1"/>
    </row>
    <row r="142" spans="1:1" ht="13" x14ac:dyDescent="0.3">
      <c r="A142" s="1"/>
    </row>
    <row r="143" spans="1:1" ht="13" x14ac:dyDescent="0.3">
      <c r="A143" s="1"/>
    </row>
    <row r="144" spans="1:1" ht="13" x14ac:dyDescent="0.3">
      <c r="A144" s="1"/>
    </row>
    <row r="145" spans="1:1" ht="13" x14ac:dyDescent="0.3">
      <c r="A145" s="1"/>
    </row>
    <row r="146" spans="1:1" ht="13" x14ac:dyDescent="0.3">
      <c r="A146" s="1"/>
    </row>
    <row r="147" spans="1:1" ht="13" x14ac:dyDescent="0.3">
      <c r="A147" s="1"/>
    </row>
    <row r="148" spans="1:1" ht="13" x14ac:dyDescent="0.3">
      <c r="A148" s="1"/>
    </row>
    <row r="149" spans="1:1" ht="13" x14ac:dyDescent="0.3">
      <c r="A149" s="1"/>
    </row>
    <row r="150" spans="1:1" ht="13" x14ac:dyDescent="0.3">
      <c r="A150" s="1"/>
    </row>
    <row r="151" spans="1:1" ht="13" x14ac:dyDescent="0.3">
      <c r="A151" s="1"/>
    </row>
    <row r="152" spans="1:1" ht="13" x14ac:dyDescent="0.3">
      <c r="A152" s="1"/>
    </row>
    <row r="153" spans="1:1" ht="13" x14ac:dyDescent="0.3">
      <c r="A153" s="1"/>
    </row>
    <row r="154" spans="1:1" ht="13" x14ac:dyDescent="0.3">
      <c r="A154" s="1"/>
    </row>
    <row r="155" spans="1:1" ht="13" x14ac:dyDescent="0.3">
      <c r="A155" s="1"/>
    </row>
    <row r="156" spans="1:1" ht="13" x14ac:dyDescent="0.3">
      <c r="A156" s="1"/>
    </row>
    <row r="157" spans="1:1" ht="13" x14ac:dyDescent="0.3">
      <c r="A157" s="1"/>
    </row>
    <row r="158" spans="1:1" ht="13" x14ac:dyDescent="0.3">
      <c r="A158" s="1"/>
    </row>
    <row r="159" spans="1:1" ht="13" x14ac:dyDescent="0.3">
      <c r="A159" s="1"/>
    </row>
    <row r="160" spans="1:1" ht="13" x14ac:dyDescent="0.3">
      <c r="A160" s="1"/>
    </row>
    <row r="161" spans="1:1" ht="13" x14ac:dyDescent="0.3">
      <c r="A161" s="1"/>
    </row>
    <row r="162" spans="1:1" ht="13" x14ac:dyDescent="0.3">
      <c r="A162" s="1"/>
    </row>
    <row r="163" spans="1:1" ht="13" x14ac:dyDescent="0.3">
      <c r="A163" s="1"/>
    </row>
    <row r="164" spans="1:1" ht="13" x14ac:dyDescent="0.3">
      <c r="A164" s="1"/>
    </row>
    <row r="165" spans="1:1" ht="13" x14ac:dyDescent="0.3">
      <c r="A165" s="1"/>
    </row>
    <row r="166" spans="1:1" ht="13" x14ac:dyDescent="0.3">
      <c r="A166" s="1"/>
    </row>
    <row r="167" spans="1:1" ht="13" x14ac:dyDescent="0.3">
      <c r="A167" s="1"/>
    </row>
    <row r="168" spans="1:1" ht="13" x14ac:dyDescent="0.3">
      <c r="A168" s="1"/>
    </row>
    <row r="169" spans="1:1" ht="13" x14ac:dyDescent="0.3">
      <c r="A169" s="1"/>
    </row>
    <row r="170" spans="1:1" ht="13" x14ac:dyDescent="0.3">
      <c r="A170" s="1"/>
    </row>
    <row r="171" spans="1:1" ht="13" x14ac:dyDescent="0.3">
      <c r="A171" s="1"/>
    </row>
    <row r="172" spans="1:1" ht="13" x14ac:dyDescent="0.3">
      <c r="A172" s="1"/>
    </row>
    <row r="173" spans="1:1" ht="13" x14ac:dyDescent="0.3">
      <c r="A173" s="1"/>
    </row>
    <row r="174" spans="1:1" ht="13" x14ac:dyDescent="0.3">
      <c r="A174" s="1"/>
    </row>
    <row r="175" spans="1:1" ht="13" x14ac:dyDescent="0.3">
      <c r="A175" s="1"/>
    </row>
    <row r="176" spans="1:1" ht="13" x14ac:dyDescent="0.3">
      <c r="A176" s="1"/>
    </row>
    <row r="177" spans="1:1" ht="13" x14ac:dyDescent="0.3">
      <c r="A177" s="1"/>
    </row>
    <row r="178" spans="1:1" ht="13" x14ac:dyDescent="0.3">
      <c r="A178" s="1"/>
    </row>
    <row r="179" spans="1:1" ht="13" x14ac:dyDescent="0.3">
      <c r="A179" s="1"/>
    </row>
    <row r="180" spans="1:1" ht="13" x14ac:dyDescent="0.3">
      <c r="A180" s="1"/>
    </row>
    <row r="181" spans="1:1" ht="13" x14ac:dyDescent="0.3">
      <c r="A181" s="1"/>
    </row>
    <row r="182" spans="1:1" ht="13" x14ac:dyDescent="0.3">
      <c r="A182" s="1"/>
    </row>
    <row r="183" spans="1:1" ht="13" x14ac:dyDescent="0.3">
      <c r="A183" s="1"/>
    </row>
    <row r="184" spans="1:1" ht="13" x14ac:dyDescent="0.3">
      <c r="A184" s="1"/>
    </row>
    <row r="185" spans="1:1" ht="13" x14ac:dyDescent="0.3">
      <c r="A185" s="1"/>
    </row>
    <row r="186" spans="1:1" ht="13" x14ac:dyDescent="0.3">
      <c r="A186" s="1"/>
    </row>
    <row r="187" spans="1:1" ht="13" x14ac:dyDescent="0.3">
      <c r="A187" s="1"/>
    </row>
    <row r="188" spans="1:1" ht="13" x14ac:dyDescent="0.3">
      <c r="A188" s="1"/>
    </row>
    <row r="189" spans="1:1" ht="13" x14ac:dyDescent="0.3">
      <c r="A189" s="1"/>
    </row>
    <row r="190" spans="1:1" ht="13" x14ac:dyDescent="0.3">
      <c r="A190" s="1"/>
    </row>
    <row r="191" spans="1:1" ht="13" x14ac:dyDescent="0.3">
      <c r="A191" s="1"/>
    </row>
    <row r="192" spans="1:1" ht="13" x14ac:dyDescent="0.3">
      <c r="A192" s="1"/>
    </row>
    <row r="193" spans="1:1" ht="13" x14ac:dyDescent="0.3">
      <c r="A193" s="1"/>
    </row>
    <row r="194" spans="1:1" ht="13" x14ac:dyDescent="0.3">
      <c r="A194" s="1"/>
    </row>
    <row r="195" spans="1:1" ht="13" x14ac:dyDescent="0.3">
      <c r="A195" s="1"/>
    </row>
    <row r="196" spans="1:1" ht="13" x14ac:dyDescent="0.3">
      <c r="A196" s="1"/>
    </row>
    <row r="197" spans="1:1" ht="13" x14ac:dyDescent="0.3">
      <c r="A197" s="1"/>
    </row>
    <row r="198" spans="1:1" ht="13" x14ac:dyDescent="0.3">
      <c r="A198" s="1"/>
    </row>
    <row r="199" spans="1:1" ht="13" x14ac:dyDescent="0.3">
      <c r="A199" s="1"/>
    </row>
    <row r="200" spans="1:1" ht="13" x14ac:dyDescent="0.3">
      <c r="A200" s="1"/>
    </row>
    <row r="201" spans="1:1" ht="13" x14ac:dyDescent="0.3">
      <c r="A201" s="1"/>
    </row>
    <row r="202" spans="1:1" ht="13" x14ac:dyDescent="0.3">
      <c r="A202" s="1"/>
    </row>
    <row r="203" spans="1:1" ht="13" x14ac:dyDescent="0.3">
      <c r="A203" s="1"/>
    </row>
    <row r="204" spans="1:1" ht="13" x14ac:dyDescent="0.3">
      <c r="A204" s="1"/>
    </row>
    <row r="205" spans="1:1" ht="13" x14ac:dyDescent="0.3">
      <c r="A205" s="1"/>
    </row>
    <row r="206" spans="1:1" ht="13" x14ac:dyDescent="0.3">
      <c r="A206" s="1"/>
    </row>
    <row r="207" spans="1:1" ht="13" x14ac:dyDescent="0.3">
      <c r="A207" s="1"/>
    </row>
    <row r="208" spans="1:1" ht="13" x14ac:dyDescent="0.3">
      <c r="A208" s="1"/>
    </row>
    <row r="209" spans="1:1" ht="13" x14ac:dyDescent="0.3">
      <c r="A209" s="1"/>
    </row>
    <row r="210" spans="1:1" ht="13" x14ac:dyDescent="0.3">
      <c r="A210" s="1"/>
    </row>
    <row r="211" spans="1:1" ht="13" x14ac:dyDescent="0.3">
      <c r="A211" s="1"/>
    </row>
    <row r="212" spans="1:1" ht="13" x14ac:dyDescent="0.3">
      <c r="A212" s="1"/>
    </row>
    <row r="213" spans="1:1" ht="13" x14ac:dyDescent="0.3">
      <c r="A213" s="1"/>
    </row>
    <row r="214" spans="1:1" ht="13" x14ac:dyDescent="0.3">
      <c r="A214" s="1"/>
    </row>
    <row r="215" spans="1:1" ht="13" x14ac:dyDescent="0.3">
      <c r="A215" s="1"/>
    </row>
    <row r="216" spans="1:1" ht="13" x14ac:dyDescent="0.3">
      <c r="A216" s="1"/>
    </row>
    <row r="217" spans="1:1" ht="13" x14ac:dyDescent="0.3">
      <c r="A217" s="1"/>
    </row>
    <row r="218" spans="1:1" ht="13" x14ac:dyDescent="0.3">
      <c r="A218" s="1"/>
    </row>
    <row r="219" spans="1:1" ht="13" x14ac:dyDescent="0.3">
      <c r="A219" s="1"/>
    </row>
    <row r="220" spans="1:1" ht="13" x14ac:dyDescent="0.3">
      <c r="A220" s="1"/>
    </row>
    <row r="221" spans="1:1" ht="13" x14ac:dyDescent="0.3">
      <c r="A221" s="1"/>
    </row>
    <row r="222" spans="1:1" ht="13" x14ac:dyDescent="0.3">
      <c r="A222" s="1"/>
    </row>
    <row r="223" spans="1:1" ht="13" x14ac:dyDescent="0.3">
      <c r="A223" s="1"/>
    </row>
    <row r="224" spans="1:1" ht="13" x14ac:dyDescent="0.3">
      <c r="A224" s="1"/>
    </row>
    <row r="225" spans="1:1" ht="13" x14ac:dyDescent="0.3">
      <c r="A225" s="1"/>
    </row>
    <row r="226" spans="1:1" ht="13" x14ac:dyDescent="0.3">
      <c r="A226" s="1"/>
    </row>
    <row r="227" spans="1:1" ht="13" x14ac:dyDescent="0.3">
      <c r="A227" s="1"/>
    </row>
    <row r="228" spans="1:1" ht="13" x14ac:dyDescent="0.3">
      <c r="A228" s="1"/>
    </row>
    <row r="229" spans="1:1" ht="13" x14ac:dyDescent="0.3">
      <c r="A229" s="1"/>
    </row>
    <row r="230" spans="1:1" ht="13" x14ac:dyDescent="0.3">
      <c r="A230" s="1"/>
    </row>
    <row r="231" spans="1:1" ht="13" x14ac:dyDescent="0.3">
      <c r="A231" s="1"/>
    </row>
    <row r="232" spans="1:1" ht="13" x14ac:dyDescent="0.3">
      <c r="A232" s="1"/>
    </row>
    <row r="233" spans="1:1" ht="13" x14ac:dyDescent="0.3">
      <c r="A233" s="1"/>
    </row>
    <row r="234" spans="1:1" ht="13" x14ac:dyDescent="0.3">
      <c r="A234" s="1"/>
    </row>
    <row r="235" spans="1:1" ht="13" x14ac:dyDescent="0.3">
      <c r="A235" s="1"/>
    </row>
    <row r="236" spans="1:1" ht="13" x14ac:dyDescent="0.3">
      <c r="A236" s="1"/>
    </row>
    <row r="237" spans="1:1" ht="13" x14ac:dyDescent="0.3">
      <c r="A237" s="1"/>
    </row>
    <row r="238" spans="1:1" ht="13" x14ac:dyDescent="0.3">
      <c r="A238" s="1"/>
    </row>
    <row r="239" spans="1:1" ht="13" x14ac:dyDescent="0.3">
      <c r="A239" s="1"/>
    </row>
    <row r="240" spans="1:1" ht="13" x14ac:dyDescent="0.3">
      <c r="A240" s="1"/>
    </row>
    <row r="241" spans="1:1" ht="13" x14ac:dyDescent="0.3">
      <c r="A241" s="1"/>
    </row>
    <row r="242" spans="1:1" ht="13" x14ac:dyDescent="0.3">
      <c r="A242" s="1"/>
    </row>
    <row r="243" spans="1:1" ht="13" x14ac:dyDescent="0.3">
      <c r="A243" s="1"/>
    </row>
    <row r="244" spans="1:1" ht="13" x14ac:dyDescent="0.3">
      <c r="A244" s="1"/>
    </row>
    <row r="245" spans="1:1" ht="13" x14ac:dyDescent="0.3">
      <c r="A245" s="1"/>
    </row>
    <row r="246" spans="1:1" ht="13" x14ac:dyDescent="0.3">
      <c r="A246" s="1"/>
    </row>
    <row r="247" spans="1:1" ht="13" x14ac:dyDescent="0.3">
      <c r="A247" s="1"/>
    </row>
    <row r="248" spans="1:1" ht="13" x14ac:dyDescent="0.3">
      <c r="A248" s="1"/>
    </row>
    <row r="249" spans="1:1" ht="13" x14ac:dyDescent="0.3">
      <c r="A249" s="1"/>
    </row>
    <row r="250" spans="1:1" ht="13" x14ac:dyDescent="0.3">
      <c r="A250" s="1"/>
    </row>
    <row r="251" spans="1:1" ht="13" x14ac:dyDescent="0.3">
      <c r="A251" s="1"/>
    </row>
    <row r="252" spans="1:1" ht="13" x14ac:dyDescent="0.3">
      <c r="A252" s="1"/>
    </row>
    <row r="253" spans="1:1" ht="13" x14ac:dyDescent="0.3">
      <c r="A253" s="1"/>
    </row>
    <row r="254" spans="1:1" ht="13" x14ac:dyDescent="0.3">
      <c r="A254" s="1"/>
    </row>
    <row r="255" spans="1:1" ht="13" x14ac:dyDescent="0.3">
      <c r="A255" s="1"/>
    </row>
    <row r="256" spans="1:1" ht="13" x14ac:dyDescent="0.3">
      <c r="A256" s="1"/>
    </row>
    <row r="257" spans="1:1" ht="13" x14ac:dyDescent="0.3">
      <c r="A257" s="1"/>
    </row>
    <row r="258" spans="1:1" ht="13" x14ac:dyDescent="0.3">
      <c r="A258" s="1"/>
    </row>
    <row r="259" spans="1:1" ht="13" x14ac:dyDescent="0.3">
      <c r="A259" s="1"/>
    </row>
    <row r="260" spans="1:1" ht="13" x14ac:dyDescent="0.3">
      <c r="A260" s="1"/>
    </row>
    <row r="261" spans="1:1" ht="13" x14ac:dyDescent="0.3">
      <c r="A261" s="1"/>
    </row>
    <row r="262" spans="1:1" ht="13" x14ac:dyDescent="0.3">
      <c r="A262" s="1"/>
    </row>
    <row r="263" spans="1:1" ht="13" x14ac:dyDescent="0.3">
      <c r="A263" s="1"/>
    </row>
    <row r="264" spans="1:1" ht="13" x14ac:dyDescent="0.3">
      <c r="A264" s="1"/>
    </row>
    <row r="265" spans="1:1" ht="13" x14ac:dyDescent="0.3">
      <c r="A265" s="1"/>
    </row>
    <row r="266" spans="1:1" ht="13" x14ac:dyDescent="0.3">
      <c r="A266" s="1"/>
    </row>
    <row r="267" spans="1:1" ht="13" x14ac:dyDescent="0.3">
      <c r="A267" s="1"/>
    </row>
    <row r="268" spans="1:1" ht="13" x14ac:dyDescent="0.3">
      <c r="A268" s="1"/>
    </row>
    <row r="269" spans="1:1" ht="13" x14ac:dyDescent="0.3">
      <c r="A269" s="1"/>
    </row>
    <row r="270" spans="1:1" ht="13" x14ac:dyDescent="0.3">
      <c r="A270" s="1"/>
    </row>
    <row r="271" spans="1:1" ht="13" x14ac:dyDescent="0.3">
      <c r="A271" s="1"/>
    </row>
    <row r="272" spans="1:1" ht="13" x14ac:dyDescent="0.3">
      <c r="A272" s="1"/>
    </row>
    <row r="273" spans="1:1" ht="13" x14ac:dyDescent="0.3">
      <c r="A273" s="1"/>
    </row>
    <row r="274" spans="1:1" ht="13" x14ac:dyDescent="0.3">
      <c r="A274" s="1"/>
    </row>
    <row r="275" spans="1:1" ht="13" x14ac:dyDescent="0.3">
      <c r="A275" s="1"/>
    </row>
    <row r="276" spans="1:1" ht="13" x14ac:dyDescent="0.3">
      <c r="A276" s="1"/>
    </row>
    <row r="277" spans="1:1" ht="13" x14ac:dyDescent="0.3">
      <c r="A277" s="1"/>
    </row>
    <row r="278" spans="1:1" ht="13" x14ac:dyDescent="0.3">
      <c r="A278" s="1"/>
    </row>
    <row r="279" spans="1:1" ht="13" x14ac:dyDescent="0.3">
      <c r="A279" s="1"/>
    </row>
    <row r="280" spans="1:1" ht="13" x14ac:dyDescent="0.3">
      <c r="A280" s="1"/>
    </row>
    <row r="281" spans="1:1" ht="13" x14ac:dyDescent="0.3">
      <c r="A281" s="1"/>
    </row>
    <row r="282" spans="1:1" ht="13" x14ac:dyDescent="0.3">
      <c r="A282" s="1"/>
    </row>
    <row r="283" spans="1:1" ht="13" x14ac:dyDescent="0.3">
      <c r="A283" s="1"/>
    </row>
    <row r="284" spans="1:1" ht="13" x14ac:dyDescent="0.3">
      <c r="A284" s="1"/>
    </row>
    <row r="285" spans="1:1" ht="13" x14ac:dyDescent="0.3">
      <c r="A285" s="1"/>
    </row>
    <row r="286" spans="1:1" ht="13" x14ac:dyDescent="0.3">
      <c r="A286" s="1"/>
    </row>
    <row r="287" spans="1:1" ht="13" x14ac:dyDescent="0.3">
      <c r="A287" s="1"/>
    </row>
    <row r="288" spans="1:1" ht="13" x14ac:dyDescent="0.3">
      <c r="A288" s="1"/>
    </row>
    <row r="289" spans="1:1" ht="13" x14ac:dyDescent="0.3">
      <c r="A289" s="1"/>
    </row>
    <row r="290" spans="1:1" ht="13" x14ac:dyDescent="0.3">
      <c r="A290" s="1"/>
    </row>
    <row r="291" spans="1:1" ht="13" x14ac:dyDescent="0.3">
      <c r="A291" s="1"/>
    </row>
    <row r="292" spans="1:1" ht="13" x14ac:dyDescent="0.3">
      <c r="A292" s="1"/>
    </row>
    <row r="293" spans="1:1" ht="13" x14ac:dyDescent="0.3">
      <c r="A293" s="1"/>
    </row>
    <row r="294" spans="1:1" ht="13" x14ac:dyDescent="0.3">
      <c r="A294" s="1"/>
    </row>
    <row r="295" spans="1:1" ht="13" x14ac:dyDescent="0.3">
      <c r="A295" s="1"/>
    </row>
    <row r="296" spans="1:1" ht="13" x14ac:dyDescent="0.3">
      <c r="A296" s="1"/>
    </row>
    <row r="297" spans="1:1" ht="13" x14ac:dyDescent="0.3">
      <c r="A297" s="1"/>
    </row>
    <row r="298" spans="1:1" ht="13" x14ac:dyDescent="0.3">
      <c r="A298" s="1"/>
    </row>
    <row r="299" spans="1:1" ht="13" x14ac:dyDescent="0.3">
      <c r="A299" s="1"/>
    </row>
    <row r="300" spans="1:1" ht="13" x14ac:dyDescent="0.3">
      <c r="A300" s="1"/>
    </row>
    <row r="301" spans="1:1" ht="13" x14ac:dyDescent="0.3">
      <c r="A301" s="1"/>
    </row>
    <row r="302" spans="1:1" ht="13" x14ac:dyDescent="0.3">
      <c r="A302" s="1"/>
    </row>
    <row r="303" spans="1:1" ht="13" x14ac:dyDescent="0.3">
      <c r="A303" s="1"/>
    </row>
    <row r="304" spans="1:1" ht="13" x14ac:dyDescent="0.3">
      <c r="A304" s="1"/>
    </row>
    <row r="305" spans="1:1" ht="13" x14ac:dyDescent="0.3">
      <c r="A305" s="1"/>
    </row>
    <row r="306" spans="1:1" ht="13" x14ac:dyDescent="0.3">
      <c r="A306" s="1"/>
    </row>
    <row r="307" spans="1:1" ht="13" x14ac:dyDescent="0.3">
      <c r="A307" s="1"/>
    </row>
    <row r="308" spans="1:1" ht="13" x14ac:dyDescent="0.3">
      <c r="A308" s="1"/>
    </row>
    <row r="309" spans="1:1" ht="13" x14ac:dyDescent="0.3">
      <c r="A309" s="1"/>
    </row>
    <row r="310" spans="1:1" ht="13" x14ac:dyDescent="0.3">
      <c r="A310" s="1"/>
    </row>
    <row r="311" spans="1:1" ht="13" x14ac:dyDescent="0.3">
      <c r="A311" s="1"/>
    </row>
    <row r="312" spans="1:1" ht="13" x14ac:dyDescent="0.3">
      <c r="A312" s="1"/>
    </row>
    <row r="313" spans="1:1" ht="13" x14ac:dyDescent="0.3">
      <c r="A313" s="1"/>
    </row>
    <row r="314" spans="1:1" ht="13" x14ac:dyDescent="0.3">
      <c r="A314" s="1"/>
    </row>
    <row r="315" spans="1:1" ht="13" x14ac:dyDescent="0.3">
      <c r="A315" s="1"/>
    </row>
    <row r="316" spans="1:1" ht="13" x14ac:dyDescent="0.3">
      <c r="A316" s="1"/>
    </row>
    <row r="317" spans="1:1" ht="13" x14ac:dyDescent="0.3">
      <c r="A317" s="1"/>
    </row>
    <row r="318" spans="1:1" ht="13" x14ac:dyDescent="0.3">
      <c r="A318" s="1"/>
    </row>
    <row r="319" spans="1:1" ht="13" x14ac:dyDescent="0.3">
      <c r="A319" s="1"/>
    </row>
    <row r="320" spans="1:1" ht="13" x14ac:dyDescent="0.3">
      <c r="A320" s="1"/>
    </row>
    <row r="321" spans="1:1" ht="13" x14ac:dyDescent="0.3">
      <c r="A321" s="1"/>
    </row>
    <row r="322" spans="1:1" ht="13" x14ac:dyDescent="0.3">
      <c r="A322" s="1"/>
    </row>
    <row r="323" spans="1:1" ht="13" x14ac:dyDescent="0.3">
      <c r="A323" s="1"/>
    </row>
    <row r="324" spans="1:1" ht="13" x14ac:dyDescent="0.3">
      <c r="A324" s="1"/>
    </row>
    <row r="325" spans="1:1" ht="13" x14ac:dyDescent="0.3">
      <c r="A325" s="1"/>
    </row>
    <row r="326" spans="1:1" ht="13" x14ac:dyDescent="0.3">
      <c r="A326" s="1"/>
    </row>
    <row r="327" spans="1:1" ht="13" x14ac:dyDescent="0.3">
      <c r="A327" s="1"/>
    </row>
    <row r="328" spans="1:1" ht="13" x14ac:dyDescent="0.3">
      <c r="A328" s="1"/>
    </row>
    <row r="329" spans="1:1" ht="13" x14ac:dyDescent="0.3">
      <c r="A329" s="1"/>
    </row>
    <row r="330" spans="1:1" ht="13" x14ac:dyDescent="0.3">
      <c r="A330" s="1"/>
    </row>
    <row r="331" spans="1:1" ht="13" x14ac:dyDescent="0.3">
      <c r="A331" s="1"/>
    </row>
    <row r="332" spans="1:1" ht="13" x14ac:dyDescent="0.3">
      <c r="A332" s="1"/>
    </row>
    <row r="333" spans="1:1" ht="13" x14ac:dyDescent="0.3">
      <c r="A333" s="1"/>
    </row>
    <row r="334" spans="1:1" ht="13" x14ac:dyDescent="0.3">
      <c r="A334" s="1"/>
    </row>
    <row r="335" spans="1:1" ht="13" x14ac:dyDescent="0.3">
      <c r="A335" s="1"/>
    </row>
    <row r="336" spans="1:1" ht="13" x14ac:dyDescent="0.3">
      <c r="A336" s="1"/>
    </row>
    <row r="337" spans="1:1" ht="13" x14ac:dyDescent="0.3">
      <c r="A337" s="1"/>
    </row>
    <row r="338" spans="1:1" ht="13" x14ac:dyDescent="0.3">
      <c r="A338" s="1"/>
    </row>
    <row r="339" spans="1:1" ht="13" x14ac:dyDescent="0.3">
      <c r="A339" s="1"/>
    </row>
    <row r="340" spans="1:1" ht="13" x14ac:dyDescent="0.3">
      <c r="A340" s="1"/>
    </row>
    <row r="341" spans="1:1" ht="13" x14ac:dyDescent="0.3">
      <c r="A341" s="1"/>
    </row>
    <row r="342" spans="1:1" ht="13" x14ac:dyDescent="0.3">
      <c r="A342" s="1"/>
    </row>
    <row r="343" spans="1:1" ht="13" x14ac:dyDescent="0.3">
      <c r="A343" s="1"/>
    </row>
    <row r="344" spans="1:1" ht="13" x14ac:dyDescent="0.3">
      <c r="A344" s="1"/>
    </row>
    <row r="345" spans="1:1" ht="13" x14ac:dyDescent="0.3">
      <c r="A345" s="1"/>
    </row>
    <row r="346" spans="1:1" ht="13" x14ac:dyDescent="0.3">
      <c r="A346" s="1"/>
    </row>
    <row r="347" spans="1:1" ht="13" x14ac:dyDescent="0.3">
      <c r="A347" s="1"/>
    </row>
    <row r="348" spans="1:1" ht="13" x14ac:dyDescent="0.3">
      <c r="A348" s="1"/>
    </row>
    <row r="349" spans="1:1" ht="13" x14ac:dyDescent="0.3">
      <c r="A349" s="1"/>
    </row>
    <row r="350" spans="1:1" ht="13" x14ac:dyDescent="0.3">
      <c r="A350" s="1"/>
    </row>
    <row r="351" spans="1:1" ht="13" x14ac:dyDescent="0.3">
      <c r="A351" s="1"/>
    </row>
    <row r="352" spans="1:1" ht="13" x14ac:dyDescent="0.3">
      <c r="A352" s="1"/>
    </row>
    <row r="353" spans="1:1" ht="13" x14ac:dyDescent="0.3">
      <c r="A353" s="1"/>
    </row>
    <row r="354" spans="1:1" ht="13" x14ac:dyDescent="0.3">
      <c r="A354" s="1"/>
    </row>
    <row r="355" spans="1:1" ht="13" x14ac:dyDescent="0.3">
      <c r="A355" s="1"/>
    </row>
    <row r="356" spans="1:1" ht="13" x14ac:dyDescent="0.3">
      <c r="A356" s="1"/>
    </row>
    <row r="357" spans="1:1" ht="13" x14ac:dyDescent="0.3">
      <c r="A357" s="1"/>
    </row>
    <row r="358" spans="1:1" ht="13" x14ac:dyDescent="0.3">
      <c r="A358" s="1"/>
    </row>
    <row r="359" spans="1:1" ht="13" x14ac:dyDescent="0.3">
      <c r="A359" s="1"/>
    </row>
    <row r="360" spans="1:1" ht="13" x14ac:dyDescent="0.3">
      <c r="A360" s="1"/>
    </row>
    <row r="361" spans="1:1" ht="13" x14ac:dyDescent="0.3">
      <c r="A361" s="1"/>
    </row>
    <row r="362" spans="1:1" ht="13" x14ac:dyDescent="0.3">
      <c r="A362" s="1"/>
    </row>
    <row r="363" spans="1:1" ht="13" x14ac:dyDescent="0.3">
      <c r="A363" s="1"/>
    </row>
    <row r="364" spans="1:1" ht="13" x14ac:dyDescent="0.3">
      <c r="A364" s="1"/>
    </row>
    <row r="365" spans="1:1" ht="13" x14ac:dyDescent="0.3">
      <c r="A365" s="1"/>
    </row>
    <row r="366" spans="1:1" ht="13" x14ac:dyDescent="0.3">
      <c r="A366" s="1"/>
    </row>
    <row r="367" spans="1:1" ht="13" x14ac:dyDescent="0.3">
      <c r="A367" s="1"/>
    </row>
    <row r="368" spans="1:1" ht="13" x14ac:dyDescent="0.3">
      <c r="A368" s="1"/>
    </row>
    <row r="369" spans="1:1" ht="13" x14ac:dyDescent="0.3">
      <c r="A369" s="1"/>
    </row>
    <row r="370" spans="1:1" ht="13" x14ac:dyDescent="0.3">
      <c r="A370" s="1"/>
    </row>
    <row r="371" spans="1:1" ht="13" x14ac:dyDescent="0.3">
      <c r="A371" s="1"/>
    </row>
    <row r="372" spans="1:1" ht="13" x14ac:dyDescent="0.3">
      <c r="A372" s="1"/>
    </row>
    <row r="373" spans="1:1" ht="13" x14ac:dyDescent="0.3">
      <c r="A373" s="1"/>
    </row>
    <row r="374" spans="1:1" ht="13" x14ac:dyDescent="0.3">
      <c r="A374" s="1"/>
    </row>
    <row r="375" spans="1:1" ht="13" x14ac:dyDescent="0.3">
      <c r="A375" s="1"/>
    </row>
    <row r="376" spans="1:1" ht="13" x14ac:dyDescent="0.3">
      <c r="A376" s="1"/>
    </row>
    <row r="377" spans="1:1" ht="13" x14ac:dyDescent="0.3">
      <c r="A377" s="1"/>
    </row>
    <row r="378" spans="1:1" ht="13" x14ac:dyDescent="0.3">
      <c r="A378" s="1"/>
    </row>
    <row r="379" spans="1:1" ht="13" x14ac:dyDescent="0.3">
      <c r="A379" s="1"/>
    </row>
    <row r="380" spans="1:1" ht="13" x14ac:dyDescent="0.3">
      <c r="A380" s="1"/>
    </row>
    <row r="381" spans="1:1" ht="13" x14ac:dyDescent="0.3">
      <c r="A381" s="1"/>
    </row>
    <row r="382" spans="1:1" ht="13" x14ac:dyDescent="0.3">
      <c r="A382" s="1"/>
    </row>
    <row r="383" spans="1:1" ht="13" x14ac:dyDescent="0.3">
      <c r="A383" s="1"/>
    </row>
    <row r="384" spans="1:1" ht="13" x14ac:dyDescent="0.3">
      <c r="A384" s="1"/>
    </row>
    <row r="385" spans="1:1" ht="13" x14ac:dyDescent="0.3">
      <c r="A385" s="1"/>
    </row>
    <row r="386" spans="1:1" ht="13" x14ac:dyDescent="0.3">
      <c r="A386" s="1"/>
    </row>
    <row r="387" spans="1:1" ht="13" x14ac:dyDescent="0.3">
      <c r="A387" s="1"/>
    </row>
    <row r="388" spans="1:1" ht="13" x14ac:dyDescent="0.3">
      <c r="A388" s="1"/>
    </row>
    <row r="389" spans="1:1" ht="13" x14ac:dyDescent="0.3">
      <c r="A389" s="1"/>
    </row>
    <row r="390" spans="1:1" ht="13" x14ac:dyDescent="0.3">
      <c r="A390" s="1"/>
    </row>
    <row r="391" spans="1:1" ht="13" x14ac:dyDescent="0.3">
      <c r="A391" s="1"/>
    </row>
    <row r="392" spans="1:1" ht="13" x14ac:dyDescent="0.3">
      <c r="A392" s="1"/>
    </row>
    <row r="393" spans="1:1" ht="13" x14ac:dyDescent="0.3">
      <c r="A393" s="1"/>
    </row>
    <row r="394" spans="1:1" ht="13" x14ac:dyDescent="0.3">
      <c r="A394" s="1"/>
    </row>
    <row r="395" spans="1:1" ht="13" x14ac:dyDescent="0.3">
      <c r="A395" s="1"/>
    </row>
    <row r="396" spans="1:1" ht="13" x14ac:dyDescent="0.3">
      <c r="A396" s="1"/>
    </row>
    <row r="397" spans="1:1" ht="13" x14ac:dyDescent="0.3">
      <c r="A397" s="1"/>
    </row>
    <row r="398" spans="1:1" ht="13" x14ac:dyDescent="0.3">
      <c r="A398" s="1"/>
    </row>
    <row r="399" spans="1:1" ht="13" x14ac:dyDescent="0.3">
      <c r="A399" s="1"/>
    </row>
    <row r="400" spans="1:1" ht="13" x14ac:dyDescent="0.3">
      <c r="A400" s="1"/>
    </row>
    <row r="401" spans="1:1" ht="13" x14ac:dyDescent="0.3">
      <c r="A401" s="1"/>
    </row>
    <row r="402" spans="1:1" ht="13" x14ac:dyDescent="0.3">
      <c r="A402" s="1"/>
    </row>
    <row r="403" spans="1:1" ht="13" x14ac:dyDescent="0.3">
      <c r="A403" s="1"/>
    </row>
    <row r="404" spans="1:1" ht="13" x14ac:dyDescent="0.3">
      <c r="A404" s="1"/>
    </row>
    <row r="405" spans="1:1" ht="13" x14ac:dyDescent="0.3">
      <c r="A405" s="1"/>
    </row>
    <row r="406" spans="1:1" ht="13" x14ac:dyDescent="0.3">
      <c r="A406" s="1"/>
    </row>
  </sheetData>
  <sheetProtection selectLockedCells="1" selectUnlockedCells="1"/>
  <customSheetViews>
    <customSheetView guid="{37CC0C43-D61A-4C15-A44A-D0AB16E09379}" scale="75" state="hidden">
      <selection activeCell="G15" sqref="G15"/>
      <pageMargins left="0.75" right="0.75" top="1" bottom="1" header="0.5" footer="0.5"/>
      <printOptions gridLines="1"/>
      <pageSetup orientation="portrait" horizontalDpi="300" verticalDpi="300" r:id="rId1"/>
      <headerFooter alignWithMargins="0">
        <oddHeader>&amp;A</oddHeader>
        <oddFooter>Page &amp;P</oddFooter>
      </headerFooter>
    </customSheetView>
  </customSheetViews>
  <phoneticPr fontId="0" type="noConversion"/>
  <printOptions gridLines="1" gridLinesSet="0"/>
  <pageMargins left="0.75" right="0.75" top="1" bottom="1" header="0.5" footer="0.5"/>
  <pageSetup orientation="portrait" horizontalDpi="300" verticalDpi="300" r:id="rId2"/>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2:D29"/>
  <sheetViews>
    <sheetView showFormulas="1" workbookViewId="0">
      <selection activeCell="B45" sqref="B45"/>
    </sheetView>
  </sheetViews>
  <sheetFormatPr defaultRowHeight="12.5" x14ac:dyDescent="0.25"/>
  <cols>
    <col min="1" max="1" width="4.1796875" customWidth="1"/>
    <col min="2" max="2" width="60" bestFit="1" customWidth="1"/>
    <col min="4" max="4" width="50.1796875" bestFit="1" customWidth="1"/>
  </cols>
  <sheetData>
    <row r="2" spans="1:4" x14ac:dyDescent="0.25">
      <c r="A2">
        <v>1</v>
      </c>
      <c r="B2" t="b">
        <f>Program!D5</f>
        <v>0</v>
      </c>
      <c r="D2" t="str">
        <f>IF($B$2=FALSE,IF(COUNTIF($B$3:$B$22,TRUE)&gt;=21," 1"," 1,"),"")</f>
        <v xml:space="preserve"> 1,</v>
      </c>
    </row>
    <row r="3" spans="1:4" x14ac:dyDescent="0.25">
      <c r="A3">
        <v>2</v>
      </c>
      <c r="B3" t="b">
        <f>Program!D6</f>
        <v>0</v>
      </c>
      <c r="D3" t="str">
        <f>IF($B$3=FALSE,IF(COUNTIF($B$4:$B$22,TRUE)=19,IF(COUNTIF($B$2,TRUE)&lt;1," and 2"," 2")," 2,"),"")</f>
        <v xml:space="preserve"> 2,</v>
      </c>
    </row>
    <row r="4" spans="1:4" x14ac:dyDescent="0.25">
      <c r="A4">
        <v>3</v>
      </c>
      <c r="B4" t="b">
        <f>Program!D7</f>
        <v>0</v>
      </c>
      <c r="D4" t="str">
        <f>IF($B$4=FALSE,IF(COUNTIF($B$5:$B$22,TRUE)=18,IF(COUNTIF($B$2:$B$3,TRUE)&lt;2," and 3"," 3")," 3,"),"")</f>
        <v xml:space="preserve"> 3,</v>
      </c>
    </row>
    <row r="5" spans="1:4" x14ac:dyDescent="0.25">
      <c r="A5">
        <v>4</v>
      </c>
      <c r="B5" t="b">
        <f>Program!D8</f>
        <v>0</v>
      </c>
      <c r="D5" t="str">
        <f>IF($B$5=FALSE,IF(COUNTIF($B$6:$B$22,TRUE)=17,IF(COUNTIF($B$2:$B$4,TRUE)&lt;3," and 4"," 4")," 4,"),"")</f>
        <v xml:space="preserve"> 4,</v>
      </c>
    </row>
    <row r="6" spans="1:4" x14ac:dyDescent="0.25">
      <c r="A6">
        <v>5</v>
      </c>
      <c r="B6" t="b">
        <f>Program!D9</f>
        <v>0</v>
      </c>
      <c r="D6" t="str">
        <f>IF($B$6=FALSE,IF(COUNTIF($B$7:$B$22,TRUE)=16,IF(COUNTIF($B$2:$B$5,TRUE)&lt;4," and 5"," 5")," 5,"),"")</f>
        <v xml:space="preserve"> 5,</v>
      </c>
    </row>
    <row r="7" spans="1:4" x14ac:dyDescent="0.25">
      <c r="A7">
        <v>6</v>
      </c>
      <c r="B7" t="b">
        <f>Program!D10</f>
        <v>0</v>
      </c>
      <c r="D7" t="str">
        <f>IF($B$7=FALSE,IF(COUNTIF($B$8:$B$22,TRUE)=15,IF(COUNTIF($B$2:$B$6,TRUE)&lt;5," and 6"," 6")," 6,"),"")</f>
        <v xml:space="preserve"> 6,</v>
      </c>
    </row>
    <row r="8" spans="1:4" x14ac:dyDescent="0.25">
      <c r="A8">
        <v>7</v>
      </c>
      <c r="B8" t="b">
        <f>Program!D11</f>
        <v>0</v>
      </c>
      <c r="D8" t="str">
        <f>IF($B$8=FALSE,IF(COUNTIF($B9:$B$22,TRUE)=14,IF(COUNTIF($B$2:$B7,TRUE)&lt;6," and 7"," 7")," 7,"),"")</f>
        <v xml:space="preserve"> 7,</v>
      </c>
    </row>
    <row r="9" spans="1:4" x14ac:dyDescent="0.25">
      <c r="A9">
        <v>8</v>
      </c>
      <c r="B9" t="b">
        <f>Program!D12</f>
        <v>0</v>
      </c>
      <c r="D9" t="str">
        <f>IF($B$9=FALSE,IF(COUNTIF($B$10:$B$22,TRUE)=13,IF(COUNTIF($B$2:$B$8,TRUE)&lt;7," and 8"," 8")," 8,"),"")</f>
        <v xml:space="preserve"> 8,</v>
      </c>
    </row>
    <row r="10" spans="1:4" x14ac:dyDescent="0.25">
      <c r="A10">
        <v>9</v>
      </c>
      <c r="B10" t="b">
        <f>Program!D13</f>
        <v>0</v>
      </c>
      <c r="D10" t="str">
        <f>IF($B$10=FALSE,IF(COUNTIF($B$11:$B$22,TRUE)=12,IF(COUNTIF($B$2:$B$9,TRUE)&lt;8," and 9"," 9")," 9,"),"")</f>
        <v xml:space="preserve"> 9,</v>
      </c>
    </row>
    <row r="11" spans="1:4" x14ac:dyDescent="0.25">
      <c r="A11">
        <v>10</v>
      </c>
      <c r="B11" t="b">
        <f>Program!D14</f>
        <v>0</v>
      </c>
      <c r="D11" t="str">
        <f>IF($B$11=FALSE,IF(COUNTIF($B$12:$B$22,TRUE)=11,IF(COUNTIF($B$2:$B$10,TRUE)&lt;9," and 10"," 10")," 10,"),"")</f>
        <v xml:space="preserve"> 10,</v>
      </c>
    </row>
    <row r="12" spans="1:4" x14ac:dyDescent="0.25">
      <c r="A12">
        <v>11</v>
      </c>
      <c r="B12" t="b">
        <f>Program!D15</f>
        <v>0</v>
      </c>
      <c r="D12" t="str">
        <f>IF($B$12=FALSE,IF(COUNTIF($B$13:B25,TRUE)=10,IF(COUNTIF($B$2:$B11,TRUE)&lt;10," and 11"," 11")," 11,"),"")</f>
        <v xml:space="preserve"> 11,</v>
      </c>
    </row>
    <row r="13" spans="1:4" x14ac:dyDescent="0.25">
      <c r="A13">
        <v>12</v>
      </c>
      <c r="B13" t="b">
        <f>Program!D16</f>
        <v>0</v>
      </c>
      <c r="D13" t="str">
        <f>IF($B$13=FALSE,IF(COUNTIF($B$14:$B$22,TRUE)=9,IF(COUNTIF($B$2:$B$12,TRUE)&lt;11," and 12"," 12")," 12,"),"")</f>
        <v xml:space="preserve"> 12,</v>
      </c>
    </row>
    <row r="14" spans="1:4" x14ac:dyDescent="0.25">
      <c r="A14">
        <v>13</v>
      </c>
      <c r="B14" t="b">
        <f>Program!D17</f>
        <v>0</v>
      </c>
      <c r="D14" t="str">
        <f>IF($B$14=FALSE,IF(COUNTIF($B$15:$B$22,TRUE)=8,IF(COUNTIF($B$2:$B$13,TRUE)&lt;12," and 13"," 13")," 13,"),"")</f>
        <v xml:space="preserve"> 13,</v>
      </c>
    </row>
    <row r="15" spans="1:4" x14ac:dyDescent="0.25">
      <c r="A15">
        <v>14</v>
      </c>
      <c r="B15" t="b">
        <f>Program!D18</f>
        <v>0</v>
      </c>
      <c r="D15" t="str">
        <f>IF($B$15=FALSE,IF(COUNTIF($B$16:$B$22,TRUE)=7,IF(COUNTIF($B$2:$B$14,TRUE)&lt;13," and 14"," 14")," 14,"),"")</f>
        <v xml:space="preserve"> 14,</v>
      </c>
    </row>
    <row r="16" spans="1:4" x14ac:dyDescent="0.25">
      <c r="A16">
        <v>15</v>
      </c>
      <c r="B16" t="b">
        <f>Program!D19</f>
        <v>0</v>
      </c>
      <c r="D16" t="str">
        <f>IF($B$16=FALSE,IF(COUNTIF($B$17:$B$22,TRUE)=6,IF(COUNTIF($B$2:$B$15,TRUE)&lt;14," and 15"," 15")," 15,"),"")</f>
        <v xml:space="preserve"> 15,</v>
      </c>
    </row>
    <row r="17" spans="1:4" x14ac:dyDescent="0.25">
      <c r="A17">
        <v>16</v>
      </c>
      <c r="B17" t="b">
        <f>Program!D20</f>
        <v>0</v>
      </c>
      <c r="D17" t="str">
        <f>IF($B$17=FALSE,IF(COUNTIF($B$16:$B$22,TRUE)=5,IF(COUNTIF($B2:$B$16,TRUE)&lt;15," and 16"," 16")," 16,"),"")</f>
        <v xml:space="preserve"> 16,</v>
      </c>
    </row>
    <row r="18" spans="1:4" x14ac:dyDescent="0.25">
      <c r="A18">
        <v>17</v>
      </c>
      <c r="B18" t="b">
        <f>Program!D21</f>
        <v>0</v>
      </c>
      <c r="D18" t="str">
        <f>IF($B$18=FALSE,IF(COUNTIF($B$19:$B$22,TRUE)=4,IF(COUNTIF($B$2:$B$17,TRUE)&lt;16," and 17"," 17")," 17,"),"")</f>
        <v xml:space="preserve"> 17,</v>
      </c>
    </row>
    <row r="19" spans="1:4" x14ac:dyDescent="0.25">
      <c r="A19">
        <v>18</v>
      </c>
      <c r="B19" t="b">
        <f>Program!D22</f>
        <v>0</v>
      </c>
      <c r="D19" t="str">
        <f>IF($B$19=FALSE,IF(COUNTIF($B$20:$B$22,TRUE)=3,IF(COUNTIF($B$2:$B$18,TRUE)&lt;17," and 18"," 18")," 18,"),"")</f>
        <v xml:space="preserve"> 18,</v>
      </c>
    </row>
    <row r="20" spans="1:4" x14ac:dyDescent="0.25">
      <c r="A20">
        <v>19</v>
      </c>
      <c r="B20" t="b">
        <f>Program!D23</f>
        <v>0</v>
      </c>
      <c r="D20" t="str">
        <f>IF($B$20=FALSE,IF(COUNTIF($B$21:$B$22,TRUE)=2,IF(COUNTIF($B$2:$B$19,TRUE)&lt;18," and 19"," 19")," 19,"),"")</f>
        <v xml:space="preserve"> 19,</v>
      </c>
    </row>
    <row r="21" spans="1:4" x14ac:dyDescent="0.25">
      <c r="A21">
        <v>20</v>
      </c>
      <c r="B21" t="b">
        <f>Program!D24</f>
        <v>0</v>
      </c>
      <c r="D21" t="str">
        <f>IF($B$21=FALSE,IF(COUNTIF($B$22:$B$22,TRUE)=1,IF(COUNTIF($B$2:$B$20,TRUE)&lt;19," and 20"," 20")," 20,"),"")</f>
        <v xml:space="preserve"> 20,</v>
      </c>
    </row>
    <row r="22" spans="1:4" x14ac:dyDescent="0.25">
      <c r="A22">
        <v>21</v>
      </c>
      <c r="B22" t="b">
        <f>Program!D25</f>
        <v>0</v>
      </c>
      <c r="D22" t="str">
        <f>IF($B$22=FALSE,IF(COUNTIF($B$2:$B$21,TRUE)&lt;20," and 21"," 21"),"")</f>
        <v xml:space="preserve"> and 21</v>
      </c>
    </row>
    <row r="27" spans="1:4" x14ac:dyDescent="0.25">
      <c r="B27" s="7">
        <f>(COUNTIF($B$2:$B$23,TRUE))</f>
        <v>0</v>
      </c>
    </row>
    <row r="28" spans="1:4" x14ac:dyDescent="0.25">
      <c r="B28" s="222" t="str">
        <f>IF($B$27&lt;20,IF($B$27&lt;19,"The following best practices are currently not being met:","The following best practice is currently not being met:"),"")</f>
        <v>The following best practices are currently not being met:</v>
      </c>
    </row>
    <row r="29" spans="1:4" x14ac:dyDescent="0.25">
      <c r="B29" t="str">
        <f>D2&amp;D3&amp;D4&amp;D5&amp;D6&amp;D7&amp;D8&amp;D9&amp;D10&amp;D11&amp;D12&amp;D13&amp;D14&amp;D15&amp;D16&amp;D17&amp;D18&amp;D19&amp;D20&amp;D21&amp;D22</f>
        <v xml:space="preserve"> 1, 2, 3, 4, 5, 6, 7, 8, 9, 10, 11, 12, 13, 14, 15, 16, 17, 18, 19, 20, and 21</v>
      </c>
    </row>
  </sheetData>
  <sheetProtection algorithmName="SHA-512" hashValue="BXMKzc93muvHCRTbsowZgoe6IajgjY/1AwxdZUDBo900w/fQQ5HNAvPGmoGOpgL8wt6UtK27mAwwR/0SzdvJQQ==" saltValue="jBST2l83OBIPk3zWlHI91Q=="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75FAC-804C-4E78-9343-D45420ADAB30}">
  <sheetPr codeName="Sheet14"/>
  <dimension ref="A1:R14"/>
  <sheetViews>
    <sheetView workbookViewId="0">
      <selection activeCell="A11" sqref="A11"/>
    </sheetView>
  </sheetViews>
  <sheetFormatPr defaultColWidth="8.81640625" defaultRowHeight="12.5" x14ac:dyDescent="0.25"/>
  <cols>
    <col min="1" max="1" width="18.81640625" style="222" customWidth="1"/>
    <col min="2" max="2" width="15.81640625" style="222" customWidth="1"/>
    <col min="3" max="3" width="15.1796875" style="222" customWidth="1"/>
    <col min="4" max="4" width="19.453125" style="222" customWidth="1"/>
    <col min="5" max="5" width="18.81640625" style="222" customWidth="1"/>
    <col min="6" max="6" width="19.81640625" style="222" customWidth="1"/>
    <col min="7" max="7" width="19.1796875" style="222" customWidth="1"/>
    <col min="8" max="8" width="20.453125" style="222" customWidth="1"/>
    <col min="9" max="9" width="19.81640625" style="222" customWidth="1"/>
    <col min="10" max="10" width="11.54296875" style="222" customWidth="1"/>
    <col min="11" max="12" width="11.1796875" style="222" customWidth="1"/>
    <col min="13" max="13" width="11.54296875" style="222" customWidth="1"/>
    <col min="14" max="16" width="11.1796875" style="222" customWidth="1"/>
    <col min="17" max="17" width="17.1796875" style="222" customWidth="1"/>
    <col min="18" max="18" width="14.6328125" style="222" bestFit="1" customWidth="1"/>
    <col min="19" max="16384" width="8.81640625" style="222"/>
  </cols>
  <sheetData>
    <row r="1" spans="1:18" ht="13" x14ac:dyDescent="0.3">
      <c r="A1" s="246" t="s">
        <v>372</v>
      </c>
    </row>
    <row r="2" spans="1:18" s="248" customFormat="1" ht="13" x14ac:dyDescent="0.3">
      <c r="A2" s="247" t="s">
        <v>313</v>
      </c>
      <c r="B2" s="247" t="s">
        <v>336</v>
      </c>
      <c r="C2" s="247" t="s">
        <v>337</v>
      </c>
      <c r="D2" s="247" t="s">
        <v>338</v>
      </c>
      <c r="E2" s="247" t="s">
        <v>339</v>
      </c>
      <c r="F2" s="247" t="s">
        <v>340</v>
      </c>
      <c r="G2" s="247" t="s">
        <v>341</v>
      </c>
      <c r="H2" s="247" t="s">
        <v>342</v>
      </c>
      <c r="I2" s="247" t="s">
        <v>343</v>
      </c>
      <c r="J2" s="247" t="s">
        <v>344</v>
      </c>
      <c r="K2" s="247" t="s">
        <v>345</v>
      </c>
      <c r="L2" s="247" t="s">
        <v>346</v>
      </c>
    </row>
    <row r="3" spans="1:18" x14ac:dyDescent="0.25">
      <c r="A3" s="222" t="str">
        <f>'Collection Activities'!$K$2</f>
        <v>Select court/county (see Contact Information worksheet #1)</v>
      </c>
      <c r="B3" s="222" t="str">
        <f>IF('Collection Activities'!$C$4="","N/A",'Collection Activities'!$C$4)</f>
        <v>N/A</v>
      </c>
      <c r="C3" s="222" t="str">
        <f>IF('Collection Activities'!$C$5="","N/A",'Collection Activities'!$C$5)</f>
        <v>N/A</v>
      </c>
      <c r="D3" s="222" t="str">
        <f>IF('Collection Activities'!$C$6="","N/A",'Collection Activities'!$C$6)</f>
        <v>N/A</v>
      </c>
      <c r="E3" s="222" t="str">
        <f>IF('Collection Activities'!$C$8="","N/A",'Collection Activities'!$C$8)</f>
        <v>N/A</v>
      </c>
      <c r="F3" s="222" t="str">
        <f>IF('Collection Activities'!$C$9="","N/A",'Collection Activities'!$C$9)</f>
        <v>N/A</v>
      </c>
      <c r="G3" s="222" t="str">
        <f>IF('Collection Activities'!$C$10="","N/A",'Collection Activities'!$C$10)</f>
        <v>N/A</v>
      </c>
      <c r="H3" s="222" t="str">
        <f>IF('Collection Activities'!$K$12=" ","N/A",'Collection Activities'!$K$12)</f>
        <v>N/A</v>
      </c>
      <c r="I3" s="222" t="str">
        <f>IF('Collection Activities'!$K$13=" ","N/A",'Collection Activities'!$K$13)</f>
        <v>N/A</v>
      </c>
      <c r="J3" s="222" t="str">
        <f>IF('Collection Activities'!$K$14=" ","N/A",'Collection Activities'!$K$14)</f>
        <v>N/A</v>
      </c>
      <c r="K3" s="222" t="str">
        <f>IF('Collection Activities'!$K$15=" ","N/A",'Collection Activities'!$K$15)</f>
        <v>N/A</v>
      </c>
      <c r="L3" s="222" t="str">
        <f>IF('Collection Activities'!$K$16=" ","N/A",'Collection Activities'!$K$16)</f>
        <v>N/A</v>
      </c>
    </row>
    <row r="6" spans="1:18" ht="13" x14ac:dyDescent="0.3">
      <c r="A6" s="246" t="s">
        <v>514</v>
      </c>
    </row>
    <row r="7" spans="1:18" s="248" customFormat="1" ht="13" x14ac:dyDescent="0.3">
      <c r="A7" s="247" t="s">
        <v>347</v>
      </c>
      <c r="B7" s="247" t="s">
        <v>348</v>
      </c>
      <c r="C7" s="247" t="s">
        <v>349</v>
      </c>
      <c r="D7" s="247" t="s">
        <v>350</v>
      </c>
      <c r="E7" s="247" t="s">
        <v>351</v>
      </c>
      <c r="F7" s="247" t="s">
        <v>352</v>
      </c>
      <c r="G7" s="247" t="s">
        <v>353</v>
      </c>
      <c r="H7" s="247" t="s">
        <v>354</v>
      </c>
      <c r="I7" s="247" t="s">
        <v>355</v>
      </c>
      <c r="J7" s="247" t="s">
        <v>362</v>
      </c>
      <c r="K7" s="247" t="s">
        <v>357</v>
      </c>
      <c r="L7" s="247" t="s">
        <v>358</v>
      </c>
      <c r="M7" s="247" t="s">
        <v>359</v>
      </c>
      <c r="N7" s="247" t="s">
        <v>360</v>
      </c>
      <c r="O7" s="247" t="s">
        <v>361</v>
      </c>
      <c r="P7" s="247" t="s">
        <v>356</v>
      </c>
      <c r="Q7" s="247" t="s">
        <v>314</v>
      </c>
      <c r="R7" s="247" t="s">
        <v>402</v>
      </c>
    </row>
    <row r="8" spans="1:18" x14ac:dyDescent="0.25">
      <c r="A8" s="222">
        <f>IF('Collection Activities'!$K$20=TRUE,1,0)</f>
        <v>0</v>
      </c>
      <c r="B8" s="222">
        <f>IF('Collection Activities'!$K$21=TRUE,1,0)</f>
        <v>0</v>
      </c>
      <c r="C8" s="222">
        <f>IF('Collection Activities'!$K$22=TRUE,1,0)</f>
        <v>0</v>
      </c>
      <c r="D8" s="222">
        <f>IF('Collection Activities'!$K$23=TRUE,1,0)</f>
        <v>0</v>
      </c>
      <c r="E8" s="222">
        <f>IF('Collection Activities'!$K$24=TRUE,1,0)</f>
        <v>0</v>
      </c>
      <c r="F8" s="222">
        <f>IF('Collection Activities'!$K$25=TRUE,1,0)</f>
        <v>0</v>
      </c>
      <c r="G8" s="222">
        <f>IF('Collection Activities'!$K$26=TRUE,1,0)</f>
        <v>0</v>
      </c>
      <c r="H8" s="222">
        <f>IF('Collection Activities'!$K$27=TRUE,1,0)</f>
        <v>0</v>
      </c>
      <c r="I8" s="222">
        <f>IF('Collection Activities'!$K$28=TRUE,1,0)</f>
        <v>0</v>
      </c>
      <c r="J8" s="222">
        <f>IF('Collection Activities'!$K$29=TRUE,1,0)</f>
        <v>0</v>
      </c>
      <c r="K8" s="222">
        <f>IF('Collection Activities'!$K$30=TRUE,1,0)</f>
        <v>0</v>
      </c>
      <c r="L8" s="222">
        <f>IF('Collection Activities'!$K$31=TRUE,1,0)</f>
        <v>0</v>
      </c>
      <c r="M8" s="222">
        <f>IF('Collection Activities'!$K$32=TRUE,1,0)</f>
        <v>0</v>
      </c>
      <c r="N8" s="222">
        <f>IF('Collection Activities'!$K$33=TRUE,1,0)</f>
        <v>0</v>
      </c>
      <c r="O8" s="222">
        <f>IF('Collection Activities'!$K$34=TRUE,1,0)</f>
        <v>0</v>
      </c>
      <c r="P8" s="222">
        <f>IF('Collection Activities'!$K$35=TRUE,1,0)</f>
        <v>0</v>
      </c>
      <c r="Q8" s="222" t="str">
        <f>'Collection Activities'!$H$43</f>
        <v>No</v>
      </c>
      <c r="R8" s="222">
        <f>SUM(A8:P8)</f>
        <v>0</v>
      </c>
    </row>
    <row r="11" spans="1:18" s="248" customFormat="1" ht="13" x14ac:dyDescent="0.3">
      <c r="A11" s="246" t="s">
        <v>513</v>
      </c>
      <c r="B11" s="247" t="s">
        <v>501</v>
      </c>
      <c r="C11" s="247" t="s">
        <v>502</v>
      </c>
      <c r="D11" s="247" t="s">
        <v>503</v>
      </c>
      <c r="E11" s="247" t="s">
        <v>504</v>
      </c>
      <c r="F11" s="247" t="s">
        <v>505</v>
      </c>
      <c r="G11" s="247" t="s">
        <v>506</v>
      </c>
      <c r="H11" s="247" t="s">
        <v>507</v>
      </c>
      <c r="I11" s="247" t="s">
        <v>508</v>
      </c>
      <c r="J11" s="247" t="s">
        <v>509</v>
      </c>
      <c r="L11" s="247" t="s">
        <v>397</v>
      </c>
      <c r="M11" s="247" t="s">
        <v>363</v>
      </c>
    </row>
    <row r="12" spans="1:18" ht="13" x14ac:dyDescent="0.3">
      <c r="A12" s="249" t="s">
        <v>510</v>
      </c>
      <c r="B12" s="222" t="str">
        <f>IF('Collection Activities'!$G$20="","",'Collection Activities'!$G$20)</f>
        <v/>
      </c>
      <c r="C12" s="222" t="str">
        <f>IF('Collection Activities'!$G$21="","",'Collection Activities'!$G$21)</f>
        <v/>
      </c>
      <c r="D12" s="222" t="str">
        <f>IF('Collection Activities'!$G$22="","",'Collection Activities'!$G$22)</f>
        <v/>
      </c>
      <c r="E12" s="222" t="str">
        <f>IF('Collection Activities'!$G$23="","",'Collection Activities'!$G$23)</f>
        <v/>
      </c>
      <c r="F12" s="222" t="str">
        <f>IF('Collection Activities'!$G$25="","",'Collection Activities'!$G$25)</f>
        <v/>
      </c>
      <c r="G12" s="222" t="str">
        <f>IF('Collection Activities'!$G$26="","",'Collection Activities'!$G$26)</f>
        <v/>
      </c>
      <c r="H12" s="222" t="str">
        <f>IF('Collection Activities'!$G$27="","",'Collection Activities'!$G$27)</f>
        <v/>
      </c>
      <c r="I12" s="222" t="str">
        <f>IF('Collection Activities'!$G$28="","",'Collection Activities'!$G$28)</f>
        <v/>
      </c>
      <c r="J12" s="222" t="str">
        <f>IF('Collection Activities'!$G$33="","",'Collection Activities'!$G$33)</f>
        <v/>
      </c>
      <c r="L12" s="249" t="s">
        <v>364</v>
      </c>
      <c r="M12" s="222" t="str">
        <f>IF('Collection Activities'!$I$22="","",'Collection Activities'!$I$22)</f>
        <v/>
      </c>
    </row>
    <row r="13" spans="1:18" ht="13" x14ac:dyDescent="0.3">
      <c r="A13" s="249" t="s">
        <v>511</v>
      </c>
      <c r="B13" s="222" t="str">
        <f>IF('Collection Activities'!$H$20="","",'Collection Activities'!$H$20)</f>
        <v/>
      </c>
      <c r="C13" s="222" t="str">
        <f>IF('Collection Activities'!$H$21="","",'Collection Activities'!$H$21)</f>
        <v/>
      </c>
      <c r="D13" s="222" t="str">
        <f>IF('Collection Activities'!$H$22="","",'Collection Activities'!$H$22)</f>
        <v/>
      </c>
      <c r="E13" s="222" t="str">
        <f>IF('Collection Activities'!$H$23="","",'Collection Activities'!$H$23)</f>
        <v/>
      </c>
      <c r="F13" s="222" t="str">
        <f>IF('Collection Activities'!$H$25="","",'Collection Activities'!$H$25)</f>
        <v/>
      </c>
      <c r="G13" s="222" t="str">
        <f>IF('Collection Activities'!$H$26="","",'Collection Activities'!$H$26)</f>
        <v/>
      </c>
      <c r="H13" s="222" t="str">
        <f>IF('Collection Activities'!$H$27="","",'Collection Activities'!$H$27)</f>
        <v/>
      </c>
      <c r="I13" s="222" t="str">
        <f>IF('Collection Activities'!$H$28="","",'Collection Activities'!$H$28)</f>
        <v/>
      </c>
      <c r="J13" s="222" t="str">
        <f>IF('Collection Activities'!$H$33="","",'Collection Activities'!$H$33)</f>
        <v/>
      </c>
    </row>
    <row r="14" spans="1:18" ht="13" x14ac:dyDescent="0.3">
      <c r="A14" s="249" t="s">
        <v>512</v>
      </c>
      <c r="B14" s="222" t="str">
        <f>IF('Collection Activities'!$J$20="","",'Collection Activities'!$J$20)</f>
        <v/>
      </c>
      <c r="C14" s="222" t="str">
        <f>IF('Collection Activities'!$J$21="","",'Collection Activities'!$J$21)</f>
        <v/>
      </c>
      <c r="D14" s="222" t="str">
        <f>IF('Collection Activities'!$J$22="","",'Collection Activities'!$J$22)</f>
        <v/>
      </c>
      <c r="E14" s="222" t="str">
        <f>IF('Collection Activities'!$J$23="","",'Collection Activities'!$J$23)</f>
        <v/>
      </c>
      <c r="F14" s="222" t="str">
        <f>IF('Collection Activities'!$J$25="","",'Collection Activities'!$J$25)</f>
        <v/>
      </c>
      <c r="G14" s="222" t="str">
        <f>IF('Collection Activities'!$J$26="","",'Collection Activities'!$J$26)</f>
        <v/>
      </c>
      <c r="H14" s="222" t="str">
        <f>IF('Collection Activities'!$J$27="","",'Collection Activities'!$J$27)</f>
        <v/>
      </c>
      <c r="I14" s="222" t="str">
        <f>IF('Collection Activities'!$J$28="","",'Collection Activities'!$J$28)</f>
        <v/>
      </c>
      <c r="J14" s="222" t="str">
        <f>IF('Collection Activities'!$J$33="","",'Collection Activities'!$J$33)</f>
        <v/>
      </c>
    </row>
  </sheetData>
  <sheetProtection algorithmName="SHA-512" hashValue="xcZGTqW/PAXto+EM7Oydv8qvr2tMoou1xYCsXvig0MpfWzrE01rXqC6V+4oR4mF5oqmCBoDvo1nkzQqwkN8bkw==" saltValue="G2ko/hUu2LzyDfSe+LPnYw==" spinCount="100000" sheet="1" objects="1" scenarios="1" selectLockedCells="1" selectUnlockedCells="1"/>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E67"/>
  <sheetViews>
    <sheetView topLeftCell="A4" zoomScaleNormal="100" zoomScaleSheetLayoutView="100" workbookViewId="0">
      <selection activeCell="A32" sqref="A32:C42"/>
    </sheetView>
  </sheetViews>
  <sheetFormatPr defaultColWidth="9.1796875" defaultRowHeight="12.5" x14ac:dyDescent="0.25"/>
  <cols>
    <col min="1" max="1" width="4" customWidth="1"/>
    <col min="2" max="2" width="3" customWidth="1"/>
    <col min="3" max="3" width="152.81640625" style="210" customWidth="1"/>
    <col min="4" max="4" width="8" style="305" hidden="1" customWidth="1"/>
  </cols>
  <sheetData>
    <row r="1" spans="1:5" ht="15.5" x14ac:dyDescent="0.35">
      <c r="A1" s="391" t="str">
        <f>IF(TRIM('Collection Activities'!K2)="SELECT COURT/COUNTY","Select court/county (see Contact Information worksheet #1)",'Collection Activities'!K2)</f>
        <v>Select court/county (see Contact Information worksheet #1)</v>
      </c>
      <c r="B1" s="392"/>
      <c r="C1" s="393"/>
      <c r="D1" s="302"/>
      <c r="E1" s="227"/>
    </row>
    <row r="2" spans="1:5" ht="15.5" x14ac:dyDescent="0.35">
      <c r="A2" s="394" t="s">
        <v>102</v>
      </c>
      <c r="B2" s="395"/>
      <c r="C2" s="396"/>
      <c r="D2" s="302"/>
      <c r="E2" s="227"/>
    </row>
    <row r="3" spans="1:5" ht="15.5" x14ac:dyDescent="0.35">
      <c r="A3" s="397"/>
      <c r="B3" s="398"/>
      <c r="C3" s="399"/>
      <c r="D3" s="303"/>
      <c r="E3" s="228"/>
    </row>
    <row r="4" spans="1:5" ht="42" customHeight="1" x14ac:dyDescent="0.25">
      <c r="A4" s="400" t="s">
        <v>580</v>
      </c>
      <c r="B4" s="401"/>
      <c r="C4" s="402"/>
      <c r="D4" s="304"/>
      <c r="E4" s="209"/>
    </row>
    <row r="5" spans="1:5" s="6" customFormat="1" ht="14.25" customHeight="1" x14ac:dyDescent="0.25">
      <c r="A5" s="217"/>
      <c r="B5" s="211">
        <v>1</v>
      </c>
      <c r="C5" s="253" t="s">
        <v>286</v>
      </c>
      <c r="D5" s="231" t="b">
        <v>0</v>
      </c>
    </row>
    <row r="6" spans="1:5" s="6" customFormat="1" ht="15" customHeight="1" x14ac:dyDescent="0.25">
      <c r="A6" s="217"/>
      <c r="B6" s="211">
        <v>2</v>
      </c>
      <c r="C6" s="253" t="s">
        <v>296</v>
      </c>
      <c r="D6" s="231" t="b">
        <v>0</v>
      </c>
    </row>
    <row r="7" spans="1:5" s="6" customFormat="1" ht="15" customHeight="1" x14ac:dyDescent="0.25">
      <c r="A7" s="217"/>
      <c r="B7" s="211">
        <v>3</v>
      </c>
      <c r="C7" s="253" t="s">
        <v>287</v>
      </c>
      <c r="D7" s="231" t="b">
        <v>0</v>
      </c>
    </row>
    <row r="8" spans="1:5" s="6" customFormat="1" ht="15" customHeight="1" x14ac:dyDescent="0.25">
      <c r="A8" s="217"/>
      <c r="B8" s="211">
        <v>4</v>
      </c>
      <c r="C8" s="253" t="s">
        <v>288</v>
      </c>
      <c r="D8" s="231" t="b">
        <v>0</v>
      </c>
    </row>
    <row r="9" spans="1:5" s="6" customFormat="1" ht="15" customHeight="1" x14ac:dyDescent="0.25">
      <c r="A9" s="217"/>
      <c r="B9" s="211">
        <v>5</v>
      </c>
      <c r="C9" s="253" t="s">
        <v>289</v>
      </c>
      <c r="D9" s="231" t="b">
        <v>0</v>
      </c>
    </row>
    <row r="10" spans="1:5" s="6" customFormat="1" ht="15" customHeight="1" x14ac:dyDescent="0.25">
      <c r="A10" s="217"/>
      <c r="B10" s="211">
        <v>6</v>
      </c>
      <c r="C10" s="253" t="s">
        <v>290</v>
      </c>
      <c r="D10" s="231" t="b">
        <v>0</v>
      </c>
    </row>
    <row r="11" spans="1:5" s="6" customFormat="1" ht="15" customHeight="1" x14ac:dyDescent="0.25">
      <c r="A11" s="217"/>
      <c r="B11" s="211">
        <v>7</v>
      </c>
      <c r="C11" s="253" t="s">
        <v>291</v>
      </c>
      <c r="D11" s="231" t="b">
        <v>0</v>
      </c>
    </row>
    <row r="12" spans="1:5" s="6" customFormat="1" ht="15" customHeight="1" x14ac:dyDescent="0.25">
      <c r="A12" s="217"/>
      <c r="B12" s="211">
        <v>8</v>
      </c>
      <c r="C12" s="253" t="s">
        <v>292</v>
      </c>
      <c r="D12" s="231" t="b">
        <v>0</v>
      </c>
    </row>
    <row r="13" spans="1:5" s="6" customFormat="1" ht="15" customHeight="1" x14ac:dyDescent="0.25">
      <c r="A13" s="217"/>
      <c r="B13" s="211">
        <v>9</v>
      </c>
      <c r="C13" s="253" t="s">
        <v>293</v>
      </c>
      <c r="D13" s="231" t="b">
        <v>0</v>
      </c>
    </row>
    <row r="14" spans="1:5" s="6" customFormat="1" ht="15" customHeight="1" x14ac:dyDescent="0.25">
      <c r="A14" s="217"/>
      <c r="B14" s="211">
        <v>10</v>
      </c>
      <c r="C14" s="253" t="s">
        <v>294</v>
      </c>
      <c r="D14" s="231" t="b">
        <v>0</v>
      </c>
    </row>
    <row r="15" spans="1:5" s="6" customFormat="1" ht="15" customHeight="1" x14ac:dyDescent="0.25">
      <c r="A15" s="217"/>
      <c r="B15" s="211">
        <v>11</v>
      </c>
      <c r="C15" s="253" t="s">
        <v>295</v>
      </c>
      <c r="D15" s="231" t="b">
        <v>0</v>
      </c>
    </row>
    <row r="16" spans="1:5" s="6" customFormat="1" ht="15" customHeight="1" x14ac:dyDescent="0.25">
      <c r="A16" s="217"/>
      <c r="B16" s="211">
        <v>12</v>
      </c>
      <c r="C16" s="253" t="s">
        <v>297</v>
      </c>
      <c r="D16" s="231" t="b">
        <v>0</v>
      </c>
    </row>
    <row r="17" spans="1:5" s="6" customFormat="1" ht="15" customHeight="1" x14ac:dyDescent="0.25">
      <c r="A17" s="217"/>
      <c r="B17" s="211">
        <v>13</v>
      </c>
      <c r="C17" s="253" t="s">
        <v>298</v>
      </c>
      <c r="D17" s="231" t="b">
        <v>0</v>
      </c>
    </row>
    <row r="18" spans="1:5" s="6" customFormat="1" ht="15" customHeight="1" x14ac:dyDescent="0.25">
      <c r="A18" s="217"/>
      <c r="B18" s="211">
        <v>14</v>
      </c>
      <c r="C18" s="253" t="s">
        <v>299</v>
      </c>
      <c r="D18" s="231" t="b">
        <v>0</v>
      </c>
    </row>
    <row r="19" spans="1:5" s="6" customFormat="1" ht="15" customHeight="1" x14ac:dyDescent="0.25">
      <c r="A19" s="217"/>
      <c r="B19" s="211">
        <v>15</v>
      </c>
      <c r="C19" s="253" t="s">
        <v>300</v>
      </c>
      <c r="D19" s="231" t="b">
        <v>0</v>
      </c>
    </row>
    <row r="20" spans="1:5" s="6" customFormat="1" ht="15" customHeight="1" x14ac:dyDescent="0.25">
      <c r="A20" s="217"/>
      <c r="B20" s="211">
        <v>16</v>
      </c>
      <c r="C20" s="253" t="s">
        <v>301</v>
      </c>
      <c r="D20" s="231" t="b">
        <v>0</v>
      </c>
    </row>
    <row r="21" spans="1:5" s="6" customFormat="1" ht="15" customHeight="1" x14ac:dyDescent="0.25">
      <c r="A21" s="217"/>
      <c r="B21" s="211">
        <v>17</v>
      </c>
      <c r="C21" s="253" t="s">
        <v>302</v>
      </c>
      <c r="D21" s="231" t="b">
        <v>0</v>
      </c>
    </row>
    <row r="22" spans="1:5" s="6" customFormat="1" ht="15" customHeight="1" x14ac:dyDescent="0.25">
      <c r="A22" s="217"/>
      <c r="B22" s="211">
        <v>18</v>
      </c>
      <c r="C22" s="253" t="s">
        <v>303</v>
      </c>
      <c r="D22" s="231" t="b">
        <v>0</v>
      </c>
    </row>
    <row r="23" spans="1:5" s="6" customFormat="1" ht="15" customHeight="1" x14ac:dyDescent="0.25">
      <c r="A23" s="218"/>
      <c r="B23" s="212">
        <v>19</v>
      </c>
      <c r="C23" s="253" t="s">
        <v>304</v>
      </c>
      <c r="D23" s="231" t="b">
        <v>0</v>
      </c>
    </row>
    <row r="24" spans="1:5" s="6" customFormat="1" ht="15" customHeight="1" x14ac:dyDescent="0.25">
      <c r="A24" s="217"/>
      <c r="B24" s="211">
        <v>20</v>
      </c>
      <c r="C24" s="253" t="s">
        <v>305</v>
      </c>
      <c r="D24" s="231" t="b">
        <v>0</v>
      </c>
    </row>
    <row r="25" spans="1:5" s="6" customFormat="1" ht="18" customHeight="1" x14ac:dyDescent="0.25">
      <c r="A25" s="217"/>
      <c r="B25" s="211">
        <v>21</v>
      </c>
      <c r="C25" s="253" t="s">
        <v>306</v>
      </c>
      <c r="D25" s="231" t="b">
        <v>0</v>
      </c>
    </row>
    <row r="26" spans="1:5" s="6" customFormat="1" ht="21" customHeight="1" x14ac:dyDescent="0.25">
      <c r="A26" s="403" t="s">
        <v>134</v>
      </c>
      <c r="B26" s="404"/>
      <c r="C26" s="405"/>
      <c r="D26" s="343"/>
      <c r="E26" s="229"/>
    </row>
    <row r="27" spans="1:5" s="6" customFormat="1" ht="15.5" x14ac:dyDescent="0.25">
      <c r="A27" s="410"/>
      <c r="B27" s="411"/>
      <c r="C27" s="412"/>
      <c r="D27" s="344" t="b">
        <v>0</v>
      </c>
      <c r="E27" s="207"/>
    </row>
    <row r="28" spans="1:5" ht="15.5" x14ac:dyDescent="0.25">
      <c r="A28" s="397"/>
      <c r="B28" s="398"/>
      <c r="C28" s="399"/>
      <c r="D28" s="344" t="b">
        <v>0</v>
      </c>
      <c r="E28" s="207"/>
    </row>
    <row r="29" spans="1:5" ht="15.5" x14ac:dyDescent="0.25">
      <c r="A29" s="397"/>
      <c r="B29" s="398"/>
      <c r="C29" s="399"/>
      <c r="D29" s="344" t="b">
        <v>0</v>
      </c>
      <c r="E29" s="207"/>
    </row>
    <row r="30" spans="1:5" ht="15.5" x14ac:dyDescent="0.25">
      <c r="A30" s="397"/>
      <c r="B30" s="398"/>
      <c r="C30" s="399"/>
      <c r="D30" s="344" t="b">
        <v>0</v>
      </c>
      <c r="E30" s="226"/>
    </row>
    <row r="31" spans="1:5" ht="15.5" x14ac:dyDescent="0.25">
      <c r="A31" s="413" t="s">
        <v>264</v>
      </c>
      <c r="B31" s="414"/>
      <c r="C31" s="415"/>
      <c r="D31" s="344" t="b">
        <v>0</v>
      </c>
      <c r="E31" s="226"/>
    </row>
    <row r="32" spans="1:5" ht="12.75" customHeight="1" x14ac:dyDescent="0.25">
      <c r="A32" s="406"/>
      <c r="B32" s="407"/>
      <c r="C32" s="408"/>
      <c r="D32" s="344" t="b">
        <v>0</v>
      </c>
      <c r="E32" s="207"/>
    </row>
    <row r="33" spans="1:5" ht="15.5" x14ac:dyDescent="0.25">
      <c r="A33" s="409"/>
      <c r="B33" s="407"/>
      <c r="C33" s="408"/>
      <c r="D33" s="344" t="b">
        <v>0</v>
      </c>
      <c r="E33" s="207"/>
    </row>
    <row r="34" spans="1:5" ht="15.5" x14ac:dyDescent="0.25">
      <c r="A34" s="409"/>
      <c r="B34" s="407"/>
      <c r="C34" s="408"/>
      <c r="D34" s="344" t="b">
        <v>0</v>
      </c>
      <c r="E34" s="207"/>
    </row>
    <row r="35" spans="1:5" ht="15.5" x14ac:dyDescent="0.25">
      <c r="A35" s="409"/>
      <c r="B35" s="407"/>
      <c r="C35" s="408"/>
      <c r="D35" s="306"/>
      <c r="E35" s="207"/>
    </row>
    <row r="36" spans="1:5" ht="15.5" x14ac:dyDescent="0.25">
      <c r="A36" s="409"/>
      <c r="B36" s="407"/>
      <c r="C36" s="408"/>
      <c r="D36" s="306"/>
      <c r="E36" s="207"/>
    </row>
    <row r="37" spans="1:5" ht="15.5" x14ac:dyDescent="0.25">
      <c r="A37" s="409"/>
      <c r="B37" s="407"/>
      <c r="C37" s="408"/>
      <c r="D37" s="306"/>
      <c r="E37" s="207"/>
    </row>
    <row r="38" spans="1:5" ht="15.5" x14ac:dyDescent="0.25">
      <c r="A38" s="409"/>
      <c r="B38" s="407"/>
      <c r="C38" s="408"/>
      <c r="D38" s="306"/>
      <c r="E38" s="207"/>
    </row>
    <row r="39" spans="1:5" ht="15.5" x14ac:dyDescent="0.25">
      <c r="A39" s="409"/>
      <c r="B39" s="407"/>
      <c r="C39" s="408"/>
      <c r="D39" s="306"/>
      <c r="E39" s="207"/>
    </row>
    <row r="40" spans="1:5" ht="15.5" x14ac:dyDescent="0.25">
      <c r="A40" s="409"/>
      <c r="B40" s="407"/>
      <c r="C40" s="408"/>
      <c r="D40" s="306"/>
      <c r="E40" s="207"/>
    </row>
    <row r="41" spans="1:5" ht="15.5" x14ac:dyDescent="0.25">
      <c r="A41" s="409"/>
      <c r="B41" s="407"/>
      <c r="C41" s="408"/>
      <c r="D41" s="306"/>
      <c r="E41" s="207"/>
    </row>
    <row r="42" spans="1:5" ht="15.5" x14ac:dyDescent="0.25">
      <c r="A42" s="409"/>
      <c r="B42" s="407"/>
      <c r="C42" s="408"/>
      <c r="D42" s="306"/>
      <c r="E42" s="207"/>
    </row>
    <row r="43" spans="1:5" ht="14" x14ac:dyDescent="0.25">
      <c r="A43" s="219"/>
      <c r="B43" s="220"/>
      <c r="C43" s="221" t="str">
        <f>"The number of best practices used is: " &amp;(COUNTIF($D$5:$D$25,TRUE))</f>
        <v>The number of best practices used is: 0</v>
      </c>
    </row>
    <row r="44" spans="1:5" ht="13" x14ac:dyDescent="0.25">
      <c r="A44" s="10"/>
      <c r="B44" s="10"/>
      <c r="C44" s="223" t="str">
        <f>IF((COUNTIF($D$5:$D$25,TRUE))=21,"Meets all 21 of the recommended collections best practices.","Meets "&amp;TEXT(COUNTIF($D$5:$D$25,TRUE),"#0")&amp;" of the 21 recommended collections best practices.")</f>
        <v>Meets 0 of the 21 recommended collections best practices.</v>
      </c>
    </row>
    <row r="45" spans="1:5" ht="13" x14ac:dyDescent="0.25">
      <c r="A45" s="10"/>
      <c r="B45" s="10"/>
      <c r="C45" s="223" t="str">
        <f>_xlfn.CONCAT('Best Practices'!B28&amp;" "&amp;'Best Practices'!B29)</f>
        <v>The following best practices are currently not being met:  1, 2, 3, 4, 5, 6, 7, 8, 9, 10, 11, 12, 13, 14, 15, 16, 17, 18, 19, 20, and 21</v>
      </c>
    </row>
    <row r="46" spans="1:5" x14ac:dyDescent="0.25">
      <c r="A46" s="10"/>
      <c r="B46" s="10"/>
      <c r="C46" s="208"/>
    </row>
    <row r="47" spans="1:5" x14ac:dyDescent="0.25">
      <c r="A47" s="10"/>
      <c r="B47" s="10"/>
      <c r="C47" s="208"/>
    </row>
    <row r="48" spans="1:5" x14ac:dyDescent="0.25">
      <c r="A48" s="10"/>
      <c r="B48" s="10"/>
      <c r="C48" s="208"/>
    </row>
    <row r="49" spans="1:3" x14ac:dyDescent="0.25">
      <c r="A49" s="10"/>
      <c r="B49" s="10"/>
      <c r="C49" s="208"/>
    </row>
    <row r="50" spans="1:3" x14ac:dyDescent="0.25">
      <c r="A50" s="10"/>
      <c r="B50" s="10"/>
      <c r="C50" s="208"/>
    </row>
    <row r="51" spans="1:3" x14ac:dyDescent="0.25">
      <c r="A51" s="10"/>
      <c r="B51" s="10"/>
      <c r="C51" s="208"/>
    </row>
    <row r="52" spans="1:3" x14ac:dyDescent="0.25">
      <c r="A52" s="10"/>
      <c r="B52" s="10"/>
      <c r="C52" s="208"/>
    </row>
    <row r="53" spans="1:3" x14ac:dyDescent="0.25">
      <c r="A53" s="10"/>
      <c r="B53" s="10"/>
      <c r="C53" s="208"/>
    </row>
    <row r="54" spans="1:3" x14ac:dyDescent="0.25">
      <c r="A54" s="10"/>
      <c r="B54" s="10"/>
      <c r="C54" s="208"/>
    </row>
    <row r="55" spans="1:3" x14ac:dyDescent="0.25">
      <c r="A55" s="10"/>
      <c r="B55" s="10"/>
      <c r="C55" s="208"/>
    </row>
    <row r="56" spans="1:3" x14ac:dyDescent="0.25">
      <c r="A56" s="10"/>
      <c r="B56" s="10"/>
      <c r="C56" s="208"/>
    </row>
    <row r="57" spans="1:3" x14ac:dyDescent="0.25">
      <c r="A57" s="11"/>
      <c r="B57" s="11"/>
      <c r="C57" s="209"/>
    </row>
    <row r="58" spans="1:3" x14ac:dyDescent="0.25">
      <c r="A58" s="10"/>
      <c r="B58" s="10"/>
      <c r="C58" s="208"/>
    </row>
    <row r="59" spans="1:3" x14ac:dyDescent="0.25">
      <c r="A59" s="10"/>
      <c r="B59" s="10"/>
      <c r="C59" s="208"/>
    </row>
    <row r="60" spans="1:3" x14ac:dyDescent="0.25">
      <c r="A60" s="10"/>
      <c r="B60" s="10"/>
      <c r="C60" s="208"/>
    </row>
    <row r="61" spans="1:3" x14ac:dyDescent="0.25">
      <c r="A61" s="10"/>
      <c r="B61" s="10"/>
      <c r="C61" s="208"/>
    </row>
    <row r="62" spans="1:3" x14ac:dyDescent="0.25">
      <c r="A62" s="10"/>
      <c r="B62" s="10"/>
      <c r="C62" s="208"/>
    </row>
    <row r="63" spans="1:3" x14ac:dyDescent="0.25">
      <c r="A63" s="11"/>
      <c r="B63" s="11"/>
      <c r="C63" s="209"/>
    </row>
    <row r="64" spans="1:3" x14ac:dyDescent="0.25">
      <c r="A64" s="11"/>
      <c r="B64" s="11"/>
      <c r="C64" s="209"/>
    </row>
    <row r="66" spans="1:3" x14ac:dyDescent="0.25">
      <c r="A66" s="11"/>
      <c r="B66" s="11"/>
      <c r="C66" s="209"/>
    </row>
    <row r="67" spans="1:3" x14ac:dyDescent="0.25">
      <c r="A67" s="11"/>
      <c r="B67" s="11"/>
      <c r="C67" s="209"/>
    </row>
  </sheetData>
  <sheetProtection algorithmName="SHA-512" hashValue="Ny7ICmdQI17MwI+NsUsWFxlx2DINOQWEcAIOi+yCz5Mfuyr/pEy0owgUBXwSFrO94kZ2Ndjianv4vJs6FaJuQg==" saltValue="uen1GowlvtiZYI0KgH7N0A==" spinCount="100000" sheet="1" selectLockedCells="1"/>
  <mergeCells count="11">
    <mergeCell ref="A32:C42"/>
    <mergeCell ref="A27:C27"/>
    <mergeCell ref="A28:C28"/>
    <mergeCell ref="A29:C29"/>
    <mergeCell ref="A30:C30"/>
    <mergeCell ref="A31:C31"/>
    <mergeCell ref="A1:C1"/>
    <mergeCell ref="A2:C2"/>
    <mergeCell ref="A3:C3"/>
    <mergeCell ref="A4:C4"/>
    <mergeCell ref="A26:C26"/>
  </mergeCells>
  <dataValidations count="1">
    <dataValidation type="textLength" operator="lessThanOrEqual" allowBlank="1" showInputMessage="1" showErrorMessage="1" error="Comments are limited to 750 characters" prompt="Please limit your entry to 750 characters or less" sqref="A32:C42" xr:uid="{5FD33FDD-904F-46C7-BB8D-7306AA596EE0}">
      <formula1>750</formula1>
    </dataValidation>
  </dataValidations>
  <pageMargins left="0.45" right="0.45" top="0.75" bottom="0.75" header="0.3" footer="0.3"/>
  <pageSetup scale="61" orientation="portrait" r:id="rId1"/>
  <headerFooter>
    <oddHeader>&amp;C&amp;"Arial,Bold"&amp;14
Program Report</oddHeader>
  </headerFooter>
  <rowBreaks count="1" manualBreakCount="1">
    <brk id="42" min="2"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locked="0" defaultSize="0" autoFill="0" autoLine="0" autoPict="0">
                <anchor moveWithCells="1">
                  <from>
                    <xdr:col>2</xdr:col>
                    <xdr:colOff>177800</xdr:colOff>
                    <xdr:row>26</xdr:row>
                    <xdr:rowOff>114300</xdr:rowOff>
                  </from>
                  <to>
                    <xdr:col>2</xdr:col>
                    <xdr:colOff>1803400</xdr:colOff>
                    <xdr:row>27</xdr:row>
                    <xdr:rowOff>190500</xdr:rowOff>
                  </to>
                </anchor>
              </controlPr>
            </control>
          </mc:Choice>
        </mc:AlternateContent>
        <mc:AlternateContent xmlns:mc="http://schemas.openxmlformats.org/markup-compatibility/2006">
          <mc:Choice Requires="x14">
            <control shapeId="27650" r:id="rId5" name="Check Box 2">
              <controlPr locked="0" defaultSize="0" autoFill="0" autoLine="0" autoPict="0">
                <anchor moveWithCells="1">
                  <from>
                    <xdr:col>2</xdr:col>
                    <xdr:colOff>2590800</xdr:colOff>
                    <xdr:row>26</xdr:row>
                    <xdr:rowOff>146050</xdr:rowOff>
                  </from>
                  <to>
                    <xdr:col>2</xdr:col>
                    <xdr:colOff>4718050</xdr:colOff>
                    <xdr:row>27</xdr:row>
                    <xdr:rowOff>190500</xdr:rowOff>
                  </to>
                </anchor>
              </controlPr>
            </control>
          </mc:Choice>
        </mc:AlternateContent>
        <mc:AlternateContent xmlns:mc="http://schemas.openxmlformats.org/markup-compatibility/2006">
          <mc:Choice Requires="x14">
            <control shapeId="27651" r:id="rId6" name="Check Box 3">
              <controlPr locked="0" defaultSize="0" autoFill="0" autoLine="0" autoPict="0">
                <anchor moveWithCells="1">
                  <from>
                    <xdr:col>2</xdr:col>
                    <xdr:colOff>8331200</xdr:colOff>
                    <xdr:row>26</xdr:row>
                    <xdr:rowOff>177800</xdr:rowOff>
                  </from>
                  <to>
                    <xdr:col>2</xdr:col>
                    <xdr:colOff>10083800</xdr:colOff>
                    <xdr:row>28</xdr:row>
                    <xdr:rowOff>50800</xdr:rowOff>
                  </to>
                </anchor>
              </controlPr>
            </control>
          </mc:Choice>
        </mc:AlternateContent>
        <mc:AlternateContent xmlns:mc="http://schemas.openxmlformats.org/markup-compatibility/2006">
          <mc:Choice Requires="x14">
            <control shapeId="27652" r:id="rId7" name="Check Box 4">
              <controlPr locked="0" defaultSize="0" autoFill="0" autoLine="0" autoPict="0">
                <anchor moveWithCells="1">
                  <from>
                    <xdr:col>2</xdr:col>
                    <xdr:colOff>165100</xdr:colOff>
                    <xdr:row>28</xdr:row>
                    <xdr:rowOff>31750</xdr:rowOff>
                  </from>
                  <to>
                    <xdr:col>2</xdr:col>
                    <xdr:colOff>1282700</xdr:colOff>
                    <xdr:row>29</xdr:row>
                    <xdr:rowOff>0</xdr:rowOff>
                  </to>
                </anchor>
              </controlPr>
            </control>
          </mc:Choice>
        </mc:AlternateContent>
        <mc:AlternateContent xmlns:mc="http://schemas.openxmlformats.org/markup-compatibility/2006">
          <mc:Choice Requires="x14">
            <control shapeId="27653" r:id="rId8" name="Check Box 5">
              <controlPr locked="0" defaultSize="0" autoFill="0" autoLine="0" autoPict="0">
                <anchor moveWithCells="1">
                  <from>
                    <xdr:col>2</xdr:col>
                    <xdr:colOff>2590800</xdr:colOff>
                    <xdr:row>27</xdr:row>
                    <xdr:rowOff>203200</xdr:rowOff>
                  </from>
                  <to>
                    <xdr:col>2</xdr:col>
                    <xdr:colOff>4559300</xdr:colOff>
                    <xdr:row>29</xdr:row>
                    <xdr:rowOff>25400</xdr:rowOff>
                  </to>
                </anchor>
              </controlPr>
            </control>
          </mc:Choice>
        </mc:AlternateContent>
        <mc:AlternateContent xmlns:mc="http://schemas.openxmlformats.org/markup-compatibility/2006">
          <mc:Choice Requires="x14">
            <control shapeId="27654" r:id="rId9" name="Check Box 6">
              <controlPr locked="0" defaultSize="0" autoFill="0" autoLine="0" autoPict="0">
                <anchor moveWithCells="1">
                  <from>
                    <xdr:col>2</xdr:col>
                    <xdr:colOff>8331200</xdr:colOff>
                    <xdr:row>28</xdr:row>
                    <xdr:rowOff>44450</xdr:rowOff>
                  </from>
                  <to>
                    <xdr:col>2</xdr:col>
                    <xdr:colOff>10236200</xdr:colOff>
                    <xdr:row>29</xdr:row>
                    <xdr:rowOff>25400</xdr:rowOff>
                  </to>
                </anchor>
              </controlPr>
            </control>
          </mc:Choice>
        </mc:AlternateContent>
        <mc:AlternateContent xmlns:mc="http://schemas.openxmlformats.org/markup-compatibility/2006">
          <mc:Choice Requires="x14">
            <control shapeId="27657" r:id="rId10" name="Check Box 9">
              <controlPr locked="0" defaultSize="0" autoFill="0" autoLine="0" autoPict="0">
                <anchor moveWithCells="1">
                  <from>
                    <xdr:col>0</xdr:col>
                    <xdr:colOff>25400</xdr:colOff>
                    <xdr:row>4</xdr:row>
                    <xdr:rowOff>177800</xdr:rowOff>
                  </from>
                  <to>
                    <xdr:col>1</xdr:col>
                    <xdr:colOff>63500</xdr:colOff>
                    <xdr:row>6</xdr:row>
                    <xdr:rowOff>25400</xdr:rowOff>
                  </to>
                </anchor>
              </controlPr>
            </control>
          </mc:Choice>
        </mc:AlternateContent>
        <mc:AlternateContent xmlns:mc="http://schemas.openxmlformats.org/markup-compatibility/2006">
          <mc:Choice Requires="x14">
            <control shapeId="27658" r:id="rId11" name="Check Box 10">
              <controlPr locked="0" defaultSize="0" autoFill="0" autoLine="0" autoPict="0">
                <anchor moveWithCells="1">
                  <from>
                    <xdr:col>0</xdr:col>
                    <xdr:colOff>25400</xdr:colOff>
                    <xdr:row>6</xdr:row>
                    <xdr:rowOff>12700</xdr:rowOff>
                  </from>
                  <to>
                    <xdr:col>1</xdr:col>
                    <xdr:colOff>63500</xdr:colOff>
                    <xdr:row>7</xdr:row>
                    <xdr:rowOff>38100</xdr:rowOff>
                  </to>
                </anchor>
              </controlPr>
            </control>
          </mc:Choice>
        </mc:AlternateContent>
        <mc:AlternateContent xmlns:mc="http://schemas.openxmlformats.org/markup-compatibility/2006">
          <mc:Choice Requires="x14">
            <control shapeId="27659" r:id="rId12" name="Check Box 11">
              <controlPr locked="0" defaultSize="0" autoFill="0" autoLine="0" autoPict="0">
                <anchor moveWithCells="1">
                  <from>
                    <xdr:col>0</xdr:col>
                    <xdr:colOff>25400</xdr:colOff>
                    <xdr:row>7</xdr:row>
                    <xdr:rowOff>12700</xdr:rowOff>
                  </from>
                  <to>
                    <xdr:col>1</xdr:col>
                    <xdr:colOff>63500</xdr:colOff>
                    <xdr:row>8</xdr:row>
                    <xdr:rowOff>38100</xdr:rowOff>
                  </to>
                </anchor>
              </controlPr>
            </control>
          </mc:Choice>
        </mc:AlternateContent>
        <mc:AlternateContent xmlns:mc="http://schemas.openxmlformats.org/markup-compatibility/2006">
          <mc:Choice Requires="x14">
            <control shapeId="27660" r:id="rId13" name="Check Box 12">
              <controlPr locked="0" defaultSize="0" autoFill="0" autoLine="0" autoPict="0">
                <anchor moveWithCells="1">
                  <from>
                    <xdr:col>0</xdr:col>
                    <xdr:colOff>25400</xdr:colOff>
                    <xdr:row>8</xdr:row>
                    <xdr:rowOff>12700</xdr:rowOff>
                  </from>
                  <to>
                    <xdr:col>1</xdr:col>
                    <xdr:colOff>63500</xdr:colOff>
                    <xdr:row>9</xdr:row>
                    <xdr:rowOff>38100</xdr:rowOff>
                  </to>
                </anchor>
              </controlPr>
            </control>
          </mc:Choice>
        </mc:AlternateContent>
        <mc:AlternateContent xmlns:mc="http://schemas.openxmlformats.org/markup-compatibility/2006">
          <mc:Choice Requires="x14">
            <control shapeId="27662" r:id="rId14" name="Check Box 14">
              <controlPr locked="0" defaultSize="0" autoFill="0" autoLine="0" autoPict="0">
                <anchor moveWithCells="1">
                  <from>
                    <xdr:col>0</xdr:col>
                    <xdr:colOff>25400</xdr:colOff>
                    <xdr:row>9</xdr:row>
                    <xdr:rowOff>50800</xdr:rowOff>
                  </from>
                  <to>
                    <xdr:col>1</xdr:col>
                    <xdr:colOff>38100</xdr:colOff>
                    <xdr:row>10</xdr:row>
                    <xdr:rowOff>0</xdr:rowOff>
                  </to>
                </anchor>
              </controlPr>
            </control>
          </mc:Choice>
        </mc:AlternateContent>
        <mc:AlternateContent xmlns:mc="http://schemas.openxmlformats.org/markup-compatibility/2006">
          <mc:Choice Requires="x14">
            <control shapeId="27663" r:id="rId15" name="Check Box 15">
              <controlPr locked="0" defaultSize="0" autoFill="0" autoLine="0" autoPict="0">
                <anchor moveWithCells="1">
                  <from>
                    <xdr:col>0</xdr:col>
                    <xdr:colOff>25400</xdr:colOff>
                    <xdr:row>10</xdr:row>
                    <xdr:rowOff>12700</xdr:rowOff>
                  </from>
                  <to>
                    <xdr:col>1</xdr:col>
                    <xdr:colOff>63500</xdr:colOff>
                    <xdr:row>11</xdr:row>
                    <xdr:rowOff>38100</xdr:rowOff>
                  </to>
                </anchor>
              </controlPr>
            </control>
          </mc:Choice>
        </mc:AlternateContent>
        <mc:AlternateContent xmlns:mc="http://schemas.openxmlformats.org/markup-compatibility/2006">
          <mc:Choice Requires="x14">
            <control shapeId="27664" r:id="rId16" name="Check Box 16">
              <controlPr locked="0" defaultSize="0" autoFill="0" autoLine="0" autoPict="0">
                <anchor moveWithCells="1">
                  <from>
                    <xdr:col>0</xdr:col>
                    <xdr:colOff>25400</xdr:colOff>
                    <xdr:row>11</xdr:row>
                    <xdr:rowOff>12700</xdr:rowOff>
                  </from>
                  <to>
                    <xdr:col>1</xdr:col>
                    <xdr:colOff>63500</xdr:colOff>
                    <xdr:row>12</xdr:row>
                    <xdr:rowOff>38100</xdr:rowOff>
                  </to>
                </anchor>
              </controlPr>
            </control>
          </mc:Choice>
        </mc:AlternateContent>
        <mc:AlternateContent xmlns:mc="http://schemas.openxmlformats.org/markup-compatibility/2006">
          <mc:Choice Requires="x14">
            <control shapeId="27666" r:id="rId17" name="Check Box 18">
              <controlPr locked="0" defaultSize="0" autoFill="0" autoLine="0" autoPict="0">
                <anchor moveWithCells="1">
                  <from>
                    <xdr:col>0</xdr:col>
                    <xdr:colOff>25400</xdr:colOff>
                    <xdr:row>12</xdr:row>
                    <xdr:rowOff>12700</xdr:rowOff>
                  </from>
                  <to>
                    <xdr:col>1</xdr:col>
                    <xdr:colOff>63500</xdr:colOff>
                    <xdr:row>13</xdr:row>
                    <xdr:rowOff>38100</xdr:rowOff>
                  </to>
                </anchor>
              </controlPr>
            </control>
          </mc:Choice>
        </mc:AlternateContent>
        <mc:AlternateContent xmlns:mc="http://schemas.openxmlformats.org/markup-compatibility/2006">
          <mc:Choice Requires="x14">
            <control shapeId="27667" r:id="rId18" name="Check Box 19">
              <controlPr locked="0" defaultSize="0" autoFill="0" autoLine="0" autoPict="0">
                <anchor moveWithCells="1">
                  <from>
                    <xdr:col>0</xdr:col>
                    <xdr:colOff>25400</xdr:colOff>
                    <xdr:row>13</xdr:row>
                    <xdr:rowOff>12700</xdr:rowOff>
                  </from>
                  <to>
                    <xdr:col>1</xdr:col>
                    <xdr:colOff>63500</xdr:colOff>
                    <xdr:row>14</xdr:row>
                    <xdr:rowOff>38100</xdr:rowOff>
                  </to>
                </anchor>
              </controlPr>
            </control>
          </mc:Choice>
        </mc:AlternateContent>
        <mc:AlternateContent xmlns:mc="http://schemas.openxmlformats.org/markup-compatibility/2006">
          <mc:Choice Requires="x14">
            <control shapeId="27668" r:id="rId19" name="Check Box 20">
              <controlPr locked="0" defaultSize="0" autoFill="0" autoLine="0" autoPict="0">
                <anchor moveWithCells="1">
                  <from>
                    <xdr:col>0</xdr:col>
                    <xdr:colOff>25400</xdr:colOff>
                    <xdr:row>14</xdr:row>
                    <xdr:rowOff>12700</xdr:rowOff>
                  </from>
                  <to>
                    <xdr:col>1</xdr:col>
                    <xdr:colOff>63500</xdr:colOff>
                    <xdr:row>15</xdr:row>
                    <xdr:rowOff>38100</xdr:rowOff>
                  </to>
                </anchor>
              </controlPr>
            </control>
          </mc:Choice>
        </mc:AlternateContent>
        <mc:AlternateContent xmlns:mc="http://schemas.openxmlformats.org/markup-compatibility/2006">
          <mc:Choice Requires="x14">
            <control shapeId="27670" r:id="rId20" name="Check Box 22">
              <controlPr locked="0" defaultSize="0" autoFill="0" autoLine="0" autoPict="0">
                <anchor moveWithCells="1">
                  <from>
                    <xdr:col>0</xdr:col>
                    <xdr:colOff>25400</xdr:colOff>
                    <xdr:row>15</xdr:row>
                    <xdr:rowOff>12700</xdr:rowOff>
                  </from>
                  <to>
                    <xdr:col>1</xdr:col>
                    <xdr:colOff>63500</xdr:colOff>
                    <xdr:row>16</xdr:row>
                    <xdr:rowOff>38100</xdr:rowOff>
                  </to>
                </anchor>
              </controlPr>
            </control>
          </mc:Choice>
        </mc:AlternateContent>
        <mc:AlternateContent xmlns:mc="http://schemas.openxmlformats.org/markup-compatibility/2006">
          <mc:Choice Requires="x14">
            <control shapeId="27671" r:id="rId21" name="Check Box 23">
              <controlPr locked="0" defaultSize="0" autoFill="0" autoLine="0" autoPict="0">
                <anchor moveWithCells="1">
                  <from>
                    <xdr:col>0</xdr:col>
                    <xdr:colOff>25400</xdr:colOff>
                    <xdr:row>16</xdr:row>
                    <xdr:rowOff>0</xdr:rowOff>
                  </from>
                  <to>
                    <xdr:col>1</xdr:col>
                    <xdr:colOff>63500</xdr:colOff>
                    <xdr:row>17</xdr:row>
                    <xdr:rowOff>25400</xdr:rowOff>
                  </to>
                </anchor>
              </controlPr>
            </control>
          </mc:Choice>
        </mc:AlternateContent>
        <mc:AlternateContent xmlns:mc="http://schemas.openxmlformats.org/markup-compatibility/2006">
          <mc:Choice Requires="x14">
            <control shapeId="27674" r:id="rId22" name="Check Box 26">
              <controlPr locked="0" defaultSize="0" autoFill="0" autoLine="0" autoPict="0">
                <anchor moveWithCells="1">
                  <from>
                    <xdr:col>0</xdr:col>
                    <xdr:colOff>25400</xdr:colOff>
                    <xdr:row>17</xdr:row>
                    <xdr:rowOff>12700</xdr:rowOff>
                  </from>
                  <to>
                    <xdr:col>1</xdr:col>
                    <xdr:colOff>63500</xdr:colOff>
                    <xdr:row>18</xdr:row>
                    <xdr:rowOff>38100</xdr:rowOff>
                  </to>
                </anchor>
              </controlPr>
            </control>
          </mc:Choice>
        </mc:AlternateContent>
        <mc:AlternateContent xmlns:mc="http://schemas.openxmlformats.org/markup-compatibility/2006">
          <mc:Choice Requires="x14">
            <control shapeId="27675" r:id="rId23" name="Check Box 27">
              <controlPr locked="0" defaultSize="0" autoFill="0" autoLine="0" autoPict="0">
                <anchor moveWithCells="1">
                  <from>
                    <xdr:col>0</xdr:col>
                    <xdr:colOff>25400</xdr:colOff>
                    <xdr:row>18</xdr:row>
                    <xdr:rowOff>12700</xdr:rowOff>
                  </from>
                  <to>
                    <xdr:col>1</xdr:col>
                    <xdr:colOff>63500</xdr:colOff>
                    <xdr:row>19</xdr:row>
                    <xdr:rowOff>38100</xdr:rowOff>
                  </to>
                </anchor>
              </controlPr>
            </control>
          </mc:Choice>
        </mc:AlternateContent>
        <mc:AlternateContent xmlns:mc="http://schemas.openxmlformats.org/markup-compatibility/2006">
          <mc:Choice Requires="x14">
            <control shapeId="27676" r:id="rId24" name="Check Box 28">
              <controlPr locked="0" defaultSize="0" autoFill="0" autoLine="0" autoPict="0">
                <anchor moveWithCells="1">
                  <from>
                    <xdr:col>0</xdr:col>
                    <xdr:colOff>25400</xdr:colOff>
                    <xdr:row>19</xdr:row>
                    <xdr:rowOff>12700</xdr:rowOff>
                  </from>
                  <to>
                    <xdr:col>1</xdr:col>
                    <xdr:colOff>63500</xdr:colOff>
                    <xdr:row>20</xdr:row>
                    <xdr:rowOff>38100</xdr:rowOff>
                  </to>
                </anchor>
              </controlPr>
            </control>
          </mc:Choice>
        </mc:AlternateContent>
        <mc:AlternateContent xmlns:mc="http://schemas.openxmlformats.org/markup-compatibility/2006">
          <mc:Choice Requires="x14">
            <control shapeId="27678" r:id="rId25" name="Check Box 30">
              <controlPr locked="0" defaultSize="0" autoFill="0" autoLine="0" autoPict="0">
                <anchor moveWithCells="1">
                  <from>
                    <xdr:col>0</xdr:col>
                    <xdr:colOff>25400</xdr:colOff>
                    <xdr:row>20</xdr:row>
                    <xdr:rowOff>12700</xdr:rowOff>
                  </from>
                  <to>
                    <xdr:col>1</xdr:col>
                    <xdr:colOff>63500</xdr:colOff>
                    <xdr:row>21</xdr:row>
                    <xdr:rowOff>38100</xdr:rowOff>
                  </to>
                </anchor>
              </controlPr>
            </control>
          </mc:Choice>
        </mc:AlternateContent>
        <mc:AlternateContent xmlns:mc="http://schemas.openxmlformats.org/markup-compatibility/2006">
          <mc:Choice Requires="x14">
            <control shapeId="27680" r:id="rId26" name="Check Box 32">
              <controlPr locked="0" defaultSize="0" autoFill="0" autoLine="0" autoPict="0">
                <anchor moveWithCells="1">
                  <from>
                    <xdr:col>0</xdr:col>
                    <xdr:colOff>25400</xdr:colOff>
                    <xdr:row>21</xdr:row>
                    <xdr:rowOff>12700</xdr:rowOff>
                  </from>
                  <to>
                    <xdr:col>1</xdr:col>
                    <xdr:colOff>63500</xdr:colOff>
                    <xdr:row>22</xdr:row>
                    <xdr:rowOff>38100</xdr:rowOff>
                  </to>
                </anchor>
              </controlPr>
            </control>
          </mc:Choice>
        </mc:AlternateContent>
        <mc:AlternateContent xmlns:mc="http://schemas.openxmlformats.org/markup-compatibility/2006">
          <mc:Choice Requires="x14">
            <control shapeId="27682" r:id="rId27" name="Check Box 34">
              <controlPr locked="0" defaultSize="0" autoFill="0" autoLine="0" autoPict="0">
                <anchor moveWithCells="1">
                  <from>
                    <xdr:col>0</xdr:col>
                    <xdr:colOff>25400</xdr:colOff>
                    <xdr:row>22</xdr:row>
                    <xdr:rowOff>12700</xdr:rowOff>
                  </from>
                  <to>
                    <xdr:col>1</xdr:col>
                    <xdr:colOff>63500</xdr:colOff>
                    <xdr:row>23</xdr:row>
                    <xdr:rowOff>38100</xdr:rowOff>
                  </to>
                </anchor>
              </controlPr>
            </control>
          </mc:Choice>
        </mc:AlternateContent>
        <mc:AlternateContent xmlns:mc="http://schemas.openxmlformats.org/markup-compatibility/2006">
          <mc:Choice Requires="x14">
            <control shapeId="27683" r:id="rId28" name="Check Box 35">
              <controlPr locked="0" defaultSize="0" autoFill="0" autoLine="0" autoPict="0">
                <anchor moveWithCells="1">
                  <from>
                    <xdr:col>0</xdr:col>
                    <xdr:colOff>25400</xdr:colOff>
                    <xdr:row>23</xdr:row>
                    <xdr:rowOff>12700</xdr:rowOff>
                  </from>
                  <to>
                    <xdr:col>1</xdr:col>
                    <xdr:colOff>63500</xdr:colOff>
                    <xdr:row>24</xdr:row>
                    <xdr:rowOff>38100</xdr:rowOff>
                  </to>
                </anchor>
              </controlPr>
            </control>
          </mc:Choice>
        </mc:AlternateContent>
        <mc:AlternateContent xmlns:mc="http://schemas.openxmlformats.org/markup-compatibility/2006">
          <mc:Choice Requires="x14">
            <control shapeId="27685" r:id="rId29" name="Check Box 37">
              <controlPr locked="0" defaultSize="0" autoFill="0" autoLine="0" autoPict="0">
                <anchor moveWithCells="1">
                  <from>
                    <xdr:col>0</xdr:col>
                    <xdr:colOff>25400</xdr:colOff>
                    <xdr:row>24</xdr:row>
                    <xdr:rowOff>12700</xdr:rowOff>
                  </from>
                  <to>
                    <xdr:col>1</xdr:col>
                    <xdr:colOff>63500</xdr:colOff>
                    <xdr:row>25</xdr:row>
                    <xdr:rowOff>0</xdr:rowOff>
                  </to>
                </anchor>
              </controlPr>
            </control>
          </mc:Choice>
        </mc:AlternateContent>
        <mc:AlternateContent xmlns:mc="http://schemas.openxmlformats.org/markup-compatibility/2006">
          <mc:Choice Requires="x14">
            <control shapeId="27689" r:id="rId30" name="Check Box 41">
              <controlPr locked="0" defaultSize="0" autoFill="0" autoLine="0" autoPict="0">
                <anchor moveWithCells="1">
                  <from>
                    <xdr:col>2</xdr:col>
                    <xdr:colOff>5499100</xdr:colOff>
                    <xdr:row>26</xdr:row>
                    <xdr:rowOff>171450</xdr:rowOff>
                  </from>
                  <to>
                    <xdr:col>2</xdr:col>
                    <xdr:colOff>7118350</xdr:colOff>
                    <xdr:row>28</xdr:row>
                    <xdr:rowOff>50800</xdr:rowOff>
                  </to>
                </anchor>
              </controlPr>
            </control>
          </mc:Choice>
        </mc:AlternateContent>
        <mc:AlternateContent xmlns:mc="http://schemas.openxmlformats.org/markup-compatibility/2006">
          <mc:Choice Requires="x14">
            <control shapeId="27690" r:id="rId31" name="Check Box 42">
              <controlPr locked="0" defaultSize="0" autoFill="0" autoLine="0" autoPict="0">
                <anchor moveWithCells="1">
                  <from>
                    <xdr:col>2</xdr:col>
                    <xdr:colOff>5486400</xdr:colOff>
                    <xdr:row>27</xdr:row>
                    <xdr:rowOff>184150</xdr:rowOff>
                  </from>
                  <to>
                    <xdr:col>2</xdr:col>
                    <xdr:colOff>7118350</xdr:colOff>
                    <xdr:row>29</xdr:row>
                    <xdr:rowOff>63500</xdr:rowOff>
                  </to>
                </anchor>
              </controlPr>
            </control>
          </mc:Choice>
        </mc:AlternateContent>
        <mc:AlternateContent xmlns:mc="http://schemas.openxmlformats.org/markup-compatibility/2006">
          <mc:Choice Requires="x14">
            <control shapeId="27692" r:id="rId32" name="Check Box 44">
              <controlPr locked="0" defaultSize="0" autoFill="0" autoLine="0" autoPict="0">
                <anchor moveWithCells="1">
                  <from>
                    <xdr:col>0</xdr:col>
                    <xdr:colOff>25400</xdr:colOff>
                    <xdr:row>4</xdr:row>
                    <xdr:rowOff>0</xdr:rowOff>
                  </from>
                  <to>
                    <xdr:col>1</xdr:col>
                    <xdr:colOff>63500</xdr:colOff>
                    <xdr:row>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B9E12-E8AB-48BF-B87E-CD884B20021F}">
  <sheetPr codeName="Sheet9"/>
  <dimension ref="A1:Y12"/>
  <sheetViews>
    <sheetView showFormulas="1" topLeftCell="I1" workbookViewId="0">
      <selection activeCell="V1" sqref="V1:V1048576"/>
    </sheetView>
  </sheetViews>
  <sheetFormatPr defaultRowHeight="12.5" x14ac:dyDescent="0.25"/>
  <cols>
    <col min="1" max="1" width="13.453125" bestFit="1" customWidth="1"/>
    <col min="2" max="2" width="13.81640625" customWidth="1"/>
    <col min="3" max="3" width="15.453125" customWidth="1"/>
    <col min="4" max="4" width="14.453125" customWidth="1"/>
    <col min="5" max="5" width="15.81640625" customWidth="1"/>
    <col min="6" max="6" width="12.1796875" customWidth="1"/>
    <col min="7" max="7" width="16.81640625" bestFit="1" customWidth="1"/>
    <col min="8" max="8" width="13.36328125" bestFit="1" customWidth="1"/>
    <col min="9" max="9" width="6.1796875" customWidth="1"/>
    <col min="10" max="23" width="7.1796875" customWidth="1"/>
    <col min="25" max="25" width="53.453125" customWidth="1"/>
    <col min="26" max="26" width="119.81640625" bestFit="1" customWidth="1"/>
  </cols>
  <sheetData>
    <row r="1" spans="1:25" ht="13" x14ac:dyDescent="0.3">
      <c r="A1" s="237" t="s">
        <v>515</v>
      </c>
      <c r="Y1" s="237" t="s">
        <v>398</v>
      </c>
    </row>
    <row r="2" spans="1:25" s="33" customFormat="1" ht="13" x14ac:dyDescent="0.3">
      <c r="A2" s="241" t="s">
        <v>315</v>
      </c>
      <c r="B2" s="241" t="s">
        <v>316</v>
      </c>
      <c r="C2" s="241" t="s">
        <v>317</v>
      </c>
      <c r="D2" s="241" t="s">
        <v>318</v>
      </c>
      <c r="E2" s="241" t="s">
        <v>319</v>
      </c>
      <c r="F2" s="241" t="s">
        <v>320</v>
      </c>
      <c r="G2" s="241" t="s">
        <v>321</v>
      </c>
      <c r="H2" s="241" t="s">
        <v>322</v>
      </c>
      <c r="I2" s="241" t="s">
        <v>323</v>
      </c>
      <c r="J2" s="241" t="s">
        <v>324</v>
      </c>
      <c r="K2" s="241" t="s">
        <v>325</v>
      </c>
      <c r="L2" s="241" t="s">
        <v>326</v>
      </c>
      <c r="M2" s="241" t="s">
        <v>327</v>
      </c>
      <c r="N2" s="241" t="s">
        <v>328</v>
      </c>
      <c r="O2" s="241" t="s">
        <v>329</v>
      </c>
      <c r="P2" s="241" t="s">
        <v>330</v>
      </c>
      <c r="Q2" s="241" t="s">
        <v>332</v>
      </c>
      <c r="R2" s="241" t="s">
        <v>331</v>
      </c>
      <c r="S2" s="241" t="s">
        <v>333</v>
      </c>
      <c r="T2" s="241" t="s">
        <v>334</v>
      </c>
      <c r="U2" s="241" t="s">
        <v>335</v>
      </c>
      <c r="V2" s="241" t="s">
        <v>403</v>
      </c>
      <c r="X2" s="252" t="s">
        <v>400</v>
      </c>
      <c r="Y2" s="252" t="s">
        <v>399</v>
      </c>
    </row>
    <row r="3" spans="1:25" ht="11.5" customHeight="1" x14ac:dyDescent="0.25">
      <c r="A3">
        <f>IF(Program!$D$5=TRUE,1,0)</f>
        <v>0</v>
      </c>
      <c r="B3">
        <f>IF(Program!$D$6=TRUE,1,0)</f>
        <v>0</v>
      </c>
      <c r="C3">
        <f>IF(Program!$D$7=TRUE,1,0)</f>
        <v>0</v>
      </c>
      <c r="D3">
        <f>IF(Program!$D$8=TRUE,1,0)</f>
        <v>0</v>
      </c>
      <c r="E3">
        <f>IF(Program!$D$9=TRUE,1,0)</f>
        <v>0</v>
      </c>
      <c r="F3">
        <f>IF(Program!$D$10=TRUE,1,0)</f>
        <v>0</v>
      </c>
      <c r="G3">
        <f>IF(Program!$D$11=TRUE,1,0)</f>
        <v>0</v>
      </c>
      <c r="H3">
        <f>IF(Program!$D$12=TRUE,1,0)</f>
        <v>0</v>
      </c>
      <c r="I3">
        <f>IF(Program!$D$13=TRUE,1,0)</f>
        <v>0</v>
      </c>
      <c r="J3">
        <f>IF(Program!$D$14=TRUE,1,0)</f>
        <v>0</v>
      </c>
      <c r="K3">
        <f>IF(Program!$D$15=TRUE,1,0)</f>
        <v>0</v>
      </c>
      <c r="L3">
        <f>IF(Program!$D$16=TRUE,1,0)</f>
        <v>0</v>
      </c>
      <c r="M3">
        <f>IF(Program!$D$17=TRUE,1,0)</f>
        <v>0</v>
      </c>
      <c r="N3">
        <f>IF(Program!$D$18=TRUE,1,0)</f>
        <v>0</v>
      </c>
      <c r="O3">
        <f>IF(Program!$D$19=TRUE,1,0)</f>
        <v>0</v>
      </c>
      <c r="P3">
        <f>IF(Program!$D$20=TRUE,1,0)</f>
        <v>0</v>
      </c>
      <c r="Q3">
        <f>IF(Program!$D$21=TRUE,1,0)</f>
        <v>0</v>
      </c>
      <c r="R3">
        <f>IF(Program!$D$22=TRUE,1,0)</f>
        <v>0</v>
      </c>
      <c r="S3">
        <f>IF(Program!$D$23=TRUE,1,0)</f>
        <v>0</v>
      </c>
      <c r="T3">
        <f>IF(Program!$D$24=TRUE,1,0)</f>
        <v>0</v>
      </c>
      <c r="U3">
        <f>IF(Program!$D$25=TRUE,1,0)</f>
        <v>0</v>
      </c>
      <c r="V3">
        <f>SUM(A3:U3)</f>
        <v>0</v>
      </c>
      <c r="X3" s="250" t="str">
        <f>Program!C44</f>
        <v>Meets 0 of the 21 recommended collections best practices.</v>
      </c>
      <c r="Y3" s="251" t="str">
        <f>Program!C45</f>
        <v>The following best practices are currently not being met:  1, 2, 3, 4, 5, 6, 7, 8, 9, 10, 11, 12, 13, 14, 15, 16, 17, 18, 19, 20, and 21</v>
      </c>
    </row>
    <row r="6" spans="1:25" ht="13" x14ac:dyDescent="0.3">
      <c r="A6" s="416" t="s">
        <v>516</v>
      </c>
      <c r="B6" s="416"/>
    </row>
    <row r="7" spans="1:25" s="33" customFormat="1" ht="13" x14ac:dyDescent="0.3">
      <c r="A7" s="241" t="s">
        <v>434</v>
      </c>
      <c r="B7" s="241" t="s">
        <v>435</v>
      </c>
      <c r="C7" s="241" t="s">
        <v>365</v>
      </c>
      <c r="D7" s="241" t="s">
        <v>367</v>
      </c>
      <c r="E7" s="241" t="s">
        <v>436</v>
      </c>
      <c r="F7" s="241" t="s">
        <v>437</v>
      </c>
      <c r="G7" s="241" t="s">
        <v>366</v>
      </c>
      <c r="H7" s="241" t="s">
        <v>368</v>
      </c>
    </row>
    <row r="8" spans="1:25" x14ac:dyDescent="0.25">
      <c r="A8">
        <f>IF(Program!$D$27=TRUE,1,0)</f>
        <v>0</v>
      </c>
      <c r="B8">
        <f>IF(Program!$D$28=TRUE,1,0)</f>
        <v>0</v>
      </c>
      <c r="C8">
        <f>IF(Program!$D$29=TRUE,1,0)</f>
        <v>0</v>
      </c>
      <c r="D8">
        <f>IF(Program!$D$30=TRUE,1,0)</f>
        <v>0</v>
      </c>
      <c r="E8">
        <f>IF(Program!$D$31=TRUE,1,0)</f>
        <v>0</v>
      </c>
      <c r="F8">
        <f>IF(Program!$D$32=TRUE,1,0)</f>
        <v>0</v>
      </c>
      <c r="G8">
        <f>IF(Program!$D$33=TRUE,1,0)</f>
        <v>0</v>
      </c>
      <c r="H8">
        <f>IF(Program!$D$34=TRUE,1,0)</f>
        <v>0</v>
      </c>
    </row>
    <row r="11" spans="1:25" ht="13" x14ac:dyDescent="0.3">
      <c r="A11" s="237" t="s">
        <v>517</v>
      </c>
      <c r="B11" s="242"/>
      <c r="C11" s="242"/>
      <c r="D11" s="242"/>
      <c r="E11" s="242"/>
      <c r="F11" s="242"/>
      <c r="G11" s="242"/>
      <c r="H11" s="242"/>
      <c r="I11" s="242"/>
      <c r="J11" s="242"/>
      <c r="K11" s="242"/>
    </row>
    <row r="12" spans="1:25" x14ac:dyDescent="0.25">
      <c r="A12" s="10" t="str">
        <f>IF(Program!$A$32="","N/A",Program!A$32)</f>
        <v>N/A</v>
      </c>
      <c r="B12" s="10"/>
      <c r="C12" s="10"/>
      <c r="D12" s="10"/>
      <c r="E12" s="10"/>
      <c r="F12" s="10"/>
      <c r="G12" s="10"/>
      <c r="H12" s="10"/>
      <c r="I12" s="10"/>
      <c r="J12" s="10"/>
      <c r="K12" s="10"/>
    </row>
  </sheetData>
  <sheetProtection selectLockedCells="1" selectUnlockedCells="1"/>
  <mergeCells count="1">
    <mergeCell ref="A6:B6"/>
  </mergeCells>
  <phoneticPr fontId="8" type="noConversion"/>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56"/>
  <sheetViews>
    <sheetView zoomScale="75" zoomScaleNormal="75" zoomScaleSheetLayoutView="100" workbookViewId="0">
      <selection activeCell="A18" sqref="A18:A32"/>
    </sheetView>
  </sheetViews>
  <sheetFormatPr defaultColWidth="9.1796875" defaultRowHeight="12.5" x14ac:dyDescent="0.25"/>
  <cols>
    <col min="1" max="1" width="118.81640625" customWidth="1"/>
  </cols>
  <sheetData>
    <row r="1" spans="1:1" ht="15.5" x14ac:dyDescent="0.35">
      <c r="A1" s="234" t="str">
        <f>IF(TRIM('Collection Activities'!K2)="SELECT COURT/COUNTY","Select court/county (see Contact Information worksheet #1)",'Collection Activities'!K2)</f>
        <v>Select court/county (see Contact Information worksheet #1)</v>
      </c>
    </row>
    <row r="2" spans="1:1" ht="15.5" x14ac:dyDescent="0.35">
      <c r="A2" s="124" t="s">
        <v>103</v>
      </c>
    </row>
    <row r="3" spans="1:1" ht="13" x14ac:dyDescent="0.25">
      <c r="A3" s="125"/>
    </row>
    <row r="4" spans="1:1" ht="51" customHeight="1" x14ac:dyDescent="0.25">
      <c r="A4" s="126" t="s">
        <v>483</v>
      </c>
    </row>
    <row r="5" spans="1:1" x14ac:dyDescent="0.25">
      <c r="A5" s="417"/>
    </row>
    <row r="6" spans="1:1" x14ac:dyDescent="0.25">
      <c r="A6" s="421"/>
    </row>
    <row r="7" spans="1:1" x14ac:dyDescent="0.25">
      <c r="A7" s="421"/>
    </row>
    <row r="8" spans="1:1" x14ac:dyDescent="0.25">
      <c r="A8" s="421"/>
    </row>
    <row r="9" spans="1:1" x14ac:dyDescent="0.25">
      <c r="A9" s="421"/>
    </row>
    <row r="10" spans="1:1" x14ac:dyDescent="0.25">
      <c r="A10" s="421"/>
    </row>
    <row r="11" spans="1:1" x14ac:dyDescent="0.25">
      <c r="A11" s="421"/>
    </row>
    <row r="12" spans="1:1" x14ac:dyDescent="0.25">
      <c r="A12" s="421"/>
    </row>
    <row r="13" spans="1:1" x14ac:dyDescent="0.25">
      <c r="A13" s="421"/>
    </row>
    <row r="14" spans="1:1" x14ac:dyDescent="0.25">
      <c r="A14" s="421"/>
    </row>
    <row r="15" spans="1:1" x14ac:dyDescent="0.25">
      <c r="A15" s="421"/>
    </row>
    <row r="16" spans="1:1" x14ac:dyDescent="0.25">
      <c r="A16" s="422"/>
    </row>
    <row r="17" spans="1:1" ht="64.5" customHeight="1" x14ac:dyDescent="0.25">
      <c r="A17" s="127" t="s">
        <v>468</v>
      </c>
    </row>
    <row r="18" spans="1:1" x14ac:dyDescent="0.25">
      <c r="A18" s="417"/>
    </row>
    <row r="19" spans="1:1" x14ac:dyDescent="0.25">
      <c r="A19" s="418"/>
    </row>
    <row r="20" spans="1:1" x14ac:dyDescent="0.25">
      <c r="A20" s="418"/>
    </row>
    <row r="21" spans="1:1" x14ac:dyDescent="0.25">
      <c r="A21" s="418"/>
    </row>
    <row r="22" spans="1:1" x14ac:dyDescent="0.25">
      <c r="A22" s="418"/>
    </row>
    <row r="23" spans="1:1" x14ac:dyDescent="0.25">
      <c r="A23" s="418"/>
    </row>
    <row r="24" spans="1:1" x14ac:dyDescent="0.25">
      <c r="A24" s="418"/>
    </row>
    <row r="25" spans="1:1" x14ac:dyDescent="0.25">
      <c r="A25" s="418"/>
    </row>
    <row r="26" spans="1:1" x14ac:dyDescent="0.25">
      <c r="A26" s="418"/>
    </row>
    <row r="27" spans="1:1" x14ac:dyDescent="0.25">
      <c r="A27" s="418"/>
    </row>
    <row r="28" spans="1:1" x14ac:dyDescent="0.25">
      <c r="A28" s="418"/>
    </row>
    <row r="29" spans="1:1" x14ac:dyDescent="0.25">
      <c r="A29" s="418"/>
    </row>
    <row r="30" spans="1:1" x14ac:dyDescent="0.25">
      <c r="A30" s="418"/>
    </row>
    <row r="31" spans="1:1" x14ac:dyDescent="0.25">
      <c r="A31" s="418"/>
    </row>
    <row r="32" spans="1:1" x14ac:dyDescent="0.25">
      <c r="A32" s="418"/>
    </row>
    <row r="33" spans="1:1" ht="36.75" customHeight="1" thickBot="1" x14ac:dyDescent="0.3">
      <c r="A33" s="128" t="s">
        <v>242</v>
      </c>
    </row>
    <row r="34" spans="1:1" x14ac:dyDescent="0.25">
      <c r="A34" s="419"/>
    </row>
    <row r="35" spans="1:1" x14ac:dyDescent="0.25">
      <c r="A35" s="418"/>
    </row>
    <row r="36" spans="1:1" x14ac:dyDescent="0.25">
      <c r="A36" s="418"/>
    </row>
    <row r="37" spans="1:1" x14ac:dyDescent="0.25">
      <c r="A37" s="418"/>
    </row>
    <row r="38" spans="1:1" x14ac:dyDescent="0.25">
      <c r="A38" s="418"/>
    </row>
    <row r="39" spans="1:1" x14ac:dyDescent="0.25">
      <c r="A39" s="418"/>
    </row>
    <row r="40" spans="1:1" x14ac:dyDescent="0.25">
      <c r="A40" s="418"/>
    </row>
    <row r="41" spans="1:1" x14ac:dyDescent="0.25">
      <c r="A41" s="418"/>
    </row>
    <row r="42" spans="1:1" x14ac:dyDescent="0.25">
      <c r="A42" s="418"/>
    </row>
    <row r="43" spans="1:1" x14ac:dyDescent="0.25">
      <c r="A43" s="418"/>
    </row>
    <row r="44" spans="1:1" x14ac:dyDescent="0.25">
      <c r="A44" s="418"/>
    </row>
    <row r="45" spans="1:1" x14ac:dyDescent="0.25">
      <c r="A45" s="418"/>
    </row>
    <row r="46" spans="1:1" x14ac:dyDescent="0.25">
      <c r="A46" s="418"/>
    </row>
    <row r="47" spans="1:1" x14ac:dyDescent="0.25">
      <c r="A47" s="418"/>
    </row>
    <row r="48" spans="1:1" x14ac:dyDescent="0.25">
      <c r="A48" s="418"/>
    </row>
    <row r="49" spans="1:1" x14ac:dyDescent="0.25">
      <c r="A49" s="418"/>
    </row>
    <row r="50" spans="1:1" x14ac:dyDescent="0.25">
      <c r="A50" s="418"/>
    </row>
    <row r="51" spans="1:1" x14ac:dyDescent="0.25">
      <c r="A51" s="418"/>
    </row>
    <row r="52" spans="1:1" x14ac:dyDescent="0.25">
      <c r="A52" s="418"/>
    </row>
    <row r="53" spans="1:1" x14ac:dyDescent="0.25">
      <c r="A53" s="418"/>
    </row>
    <row r="54" spans="1:1" x14ac:dyDescent="0.25">
      <c r="A54" s="418"/>
    </row>
    <row r="55" spans="1:1" x14ac:dyDescent="0.25">
      <c r="A55" s="418"/>
    </row>
    <row r="56" spans="1:1" ht="13" thickBot="1" x14ac:dyDescent="0.3">
      <c r="A56" s="420"/>
    </row>
  </sheetData>
  <sheetProtection algorithmName="SHA-512" hashValue="OBE9ELTR1pG0hhOA8IHGTr10UZQKHGIDB0JdD3ROpNgN61PvohEYWawd8rpVdsGRe+esnRkhB3byA7Qr1hlNMg==" saltValue="pCEjb7KUtnA1pbuHxUweag==" spinCount="100000" sheet="1" selectLockedCells="1"/>
  <mergeCells count="3">
    <mergeCell ref="A18:A32"/>
    <mergeCell ref="A34:A56"/>
    <mergeCell ref="A5:A16"/>
  </mergeCells>
  <dataValidations count="1">
    <dataValidation type="textLength" operator="lessThanOrEqual" allowBlank="1" showInputMessage="1" showErrorMessage="1" error="Comments are restricted to 1500 characters." prompt="Please restrict comments to 1500 characters or less." sqref="A5:A16 A18:A32 A34:A56" xr:uid="{B5E87554-4D18-44C7-9765-D27A785983B0}">
      <formula1>1500</formula1>
    </dataValidation>
  </dataValidations>
  <pageMargins left="0.7" right="0.7" top="0.75" bottom="0.75" header="0.3" footer="0.3"/>
  <pageSetup scale="80" orientation="portrait" r:id="rId1"/>
  <headerFooter>
    <oddHeader>&amp;C&amp;"Arial,Bold"&amp;14
Performance Report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77CA0-4153-4687-B718-291C705D5611}">
  <sheetPr codeName="Sheet11"/>
  <dimension ref="A1:C6"/>
  <sheetViews>
    <sheetView showFormulas="1" workbookViewId="0">
      <selection activeCell="A11" sqref="A11"/>
    </sheetView>
  </sheetViews>
  <sheetFormatPr defaultRowHeight="12.5" x14ac:dyDescent="0.25"/>
  <cols>
    <col min="1" max="3" width="60.54296875" customWidth="1"/>
  </cols>
  <sheetData>
    <row r="1" spans="1:3" ht="13" x14ac:dyDescent="0.3">
      <c r="A1" s="235" t="s">
        <v>369</v>
      </c>
      <c r="B1" s="235" t="s">
        <v>370</v>
      </c>
      <c r="C1" s="235" t="s">
        <v>371</v>
      </c>
    </row>
    <row r="2" spans="1:3" s="10" customFormat="1" x14ac:dyDescent="0.25">
      <c r="A2" s="94" t="str">
        <f>IF(Performance!$A$5="","N/A",Performance!A$5)</f>
        <v>N/A</v>
      </c>
      <c r="B2" s="94" t="str">
        <f>IF(Performance!$A$18="","N/A",Performance!A$18)</f>
        <v>N/A</v>
      </c>
      <c r="C2" s="94" t="str">
        <f>IF(Performance!$A$34="","N/A",Performance!A$34)</f>
        <v>N/A</v>
      </c>
    </row>
    <row r="5" spans="1:3" x14ac:dyDescent="0.25">
      <c r="A5" s="238" t="s">
        <v>498</v>
      </c>
    </row>
    <row r="6" spans="1:3" x14ac:dyDescent="0.25">
      <c r="A6" t="str">
        <f>IF('Performance Metrics'!$A$30="","N/A",'Performance Metrics'!A$30)</f>
        <v>N/A</v>
      </c>
    </row>
  </sheetData>
  <sheetProtection algorithmName="SHA-512" hashValue="ZwfbTWo4MJiJ1mMzgwahMHrp2b8Wbbt8PLDqxP6bft65Ie0NBOspVT8vFdG3/KO9EvVhpWXfV06mkK9pVP9rug==" saltValue="AX2f3+QbK1cHm1NUCEB9YQ==" spinCount="100000" sheet="1" selectLockedCells="1" selectUnlockedCells="1"/>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71"/>
  <sheetViews>
    <sheetView tabSelected="1" view="pageBreakPreview" topLeftCell="A20" zoomScale="75" zoomScaleNormal="40" zoomScaleSheetLayoutView="75" workbookViewId="0">
      <selection activeCell="K59" sqref="K59"/>
    </sheetView>
  </sheetViews>
  <sheetFormatPr defaultColWidth="9.1796875" defaultRowHeight="12.5" x14ac:dyDescent="0.25"/>
  <cols>
    <col min="1" max="1" width="5.81640625" customWidth="1"/>
    <col min="2" max="2" width="34.453125" customWidth="1"/>
    <col min="3" max="3" width="24.453125" customWidth="1"/>
    <col min="4" max="4" width="23.1796875" customWidth="1"/>
    <col min="5" max="5" width="24.453125" customWidth="1"/>
    <col min="6" max="6" width="22.453125" customWidth="1"/>
    <col min="7" max="7" width="26.1796875" customWidth="1"/>
    <col min="8" max="8" width="24" customWidth="1"/>
    <col min="9" max="9" width="22.6328125" customWidth="1"/>
    <col min="10" max="10" width="23.81640625" customWidth="1"/>
    <col min="11" max="11" width="24" customWidth="1"/>
    <col min="12" max="12" width="23.81640625" customWidth="1"/>
    <col min="13" max="13" width="24.08984375" customWidth="1"/>
  </cols>
  <sheetData>
    <row r="1" spans="1:13" ht="18.75" customHeight="1" x14ac:dyDescent="0.35">
      <c r="A1" s="7"/>
      <c r="B1" s="233" t="str">
        <f>IF(TRIM('Collection Activities'!K2)="SELECT COURT/COUNTY","Select court/county (see Collection Activities worksheet #1)",'Collection Activities'!K2)</f>
        <v>Select court/county (see Contact Information worksheet #1)</v>
      </c>
      <c r="C1" s="7"/>
      <c r="D1" s="7"/>
      <c r="E1" s="7"/>
      <c r="F1" s="7"/>
      <c r="G1" s="7"/>
      <c r="H1" s="7"/>
      <c r="I1" s="7"/>
      <c r="J1" s="7"/>
      <c r="K1" s="7"/>
      <c r="L1" s="7"/>
      <c r="M1" s="7"/>
    </row>
    <row r="2" spans="1:13" ht="17.5" x14ac:dyDescent="0.35">
      <c r="A2" s="7"/>
      <c r="B2" s="8"/>
      <c r="C2" s="8"/>
      <c r="D2" s="8"/>
      <c r="E2" s="8"/>
      <c r="F2" s="8"/>
      <c r="G2" s="8"/>
      <c r="H2" s="50"/>
      <c r="I2" s="7"/>
      <c r="J2" s="7"/>
      <c r="K2" s="7"/>
      <c r="L2" s="7"/>
      <c r="M2" s="7"/>
    </row>
    <row r="3" spans="1:13" ht="17.5" x14ac:dyDescent="0.35">
      <c r="A3" s="51"/>
      <c r="B3" s="426" t="s">
        <v>135</v>
      </c>
      <c r="C3" s="427"/>
      <c r="D3" s="52" t="s">
        <v>23</v>
      </c>
      <c r="E3" s="8"/>
      <c r="F3" s="50"/>
      <c r="G3" s="50"/>
      <c r="H3" s="7"/>
      <c r="I3" s="7"/>
      <c r="J3" s="7"/>
      <c r="K3" s="7"/>
      <c r="L3" s="7"/>
      <c r="M3" s="7"/>
    </row>
    <row r="4" spans="1:13" ht="17.5" x14ac:dyDescent="0.35">
      <c r="A4" s="53">
        <v>1</v>
      </c>
      <c r="B4" s="428" t="s">
        <v>136</v>
      </c>
      <c r="C4" s="427"/>
      <c r="D4" s="287">
        <v>45474</v>
      </c>
      <c r="E4" s="8"/>
      <c r="F4" s="54"/>
      <c r="G4" s="50"/>
      <c r="H4" s="7"/>
      <c r="I4" s="7"/>
      <c r="J4" s="7"/>
      <c r="K4" s="7"/>
      <c r="L4" s="7"/>
      <c r="M4" s="7"/>
    </row>
    <row r="5" spans="1:13" ht="18" thickBot="1" x14ac:dyDescent="0.4">
      <c r="A5" s="55">
        <v>2</v>
      </c>
      <c r="B5" s="429" t="s">
        <v>137</v>
      </c>
      <c r="C5" s="430"/>
      <c r="D5" s="288">
        <v>45838</v>
      </c>
      <c r="E5" s="8"/>
      <c r="F5" s="50"/>
      <c r="G5" s="50"/>
      <c r="H5" s="7"/>
      <c r="I5" s="7"/>
      <c r="J5" s="7"/>
      <c r="K5" s="7"/>
      <c r="L5" s="7"/>
      <c r="M5" s="7"/>
    </row>
    <row r="6" spans="1:13" ht="18.75" customHeight="1" thickBot="1" x14ac:dyDescent="0.3">
      <c r="A6" s="423" t="s">
        <v>309</v>
      </c>
      <c r="B6" s="431"/>
      <c r="C6" s="431"/>
      <c r="D6" s="431"/>
      <c r="E6" s="431"/>
      <c r="F6" s="431"/>
      <c r="G6" s="431"/>
      <c r="H6" s="431"/>
      <c r="I6" s="431"/>
      <c r="J6" s="431"/>
      <c r="K6" s="431"/>
      <c r="L6" s="431"/>
      <c r="M6" s="432"/>
    </row>
    <row r="7" spans="1:13" ht="78" customHeight="1" x14ac:dyDescent="0.3">
      <c r="A7" s="56"/>
      <c r="B7" s="57"/>
      <c r="C7" s="58" t="s">
        <v>270</v>
      </c>
      <c r="D7" s="58" t="s">
        <v>271</v>
      </c>
      <c r="E7" s="59" t="s">
        <v>245</v>
      </c>
      <c r="F7" s="60" t="s">
        <v>246</v>
      </c>
      <c r="G7" s="60" t="s">
        <v>272</v>
      </c>
      <c r="H7" s="59" t="s">
        <v>429</v>
      </c>
      <c r="I7" s="59" t="s">
        <v>232</v>
      </c>
      <c r="J7" s="60" t="s">
        <v>312</v>
      </c>
      <c r="K7" s="59" t="s">
        <v>225</v>
      </c>
      <c r="L7" s="59" t="s">
        <v>233</v>
      </c>
      <c r="M7" s="61" t="s">
        <v>431</v>
      </c>
    </row>
    <row r="8" spans="1:13" ht="13" x14ac:dyDescent="0.3">
      <c r="A8" s="62" t="s">
        <v>26</v>
      </c>
      <c r="B8" s="51" t="s">
        <v>30</v>
      </c>
      <c r="C8" s="52" t="s">
        <v>24</v>
      </c>
      <c r="D8" s="52" t="s">
        <v>128</v>
      </c>
      <c r="E8" s="52" t="s">
        <v>36</v>
      </c>
      <c r="F8" s="52" t="s">
        <v>25</v>
      </c>
      <c r="G8" s="52" t="s">
        <v>97</v>
      </c>
      <c r="H8" s="52" t="s">
        <v>179</v>
      </c>
      <c r="I8" s="52" t="s">
        <v>129</v>
      </c>
      <c r="J8" s="52" t="s">
        <v>37</v>
      </c>
      <c r="K8" s="52" t="s">
        <v>194</v>
      </c>
      <c r="L8" s="52" t="s">
        <v>195</v>
      </c>
      <c r="M8" s="64" t="s">
        <v>115</v>
      </c>
    </row>
    <row r="9" spans="1:13" ht="13" x14ac:dyDescent="0.3">
      <c r="A9" s="65">
        <v>3</v>
      </c>
      <c r="B9" s="66" t="s">
        <v>39</v>
      </c>
      <c r="C9" s="67"/>
      <c r="D9" s="68"/>
      <c r="E9" s="4"/>
      <c r="F9" s="4"/>
      <c r="G9" s="67"/>
      <c r="H9" s="67"/>
      <c r="I9" s="67"/>
      <c r="J9" s="67"/>
      <c r="K9" s="67"/>
      <c r="L9" s="67"/>
      <c r="M9" s="289"/>
    </row>
    <row r="10" spans="1:13" ht="13" x14ac:dyDescent="0.3">
      <c r="A10" s="65">
        <f t="shared" ref="A10:A16" si="0">A9+1</f>
        <v>4</v>
      </c>
      <c r="B10" s="69" t="s">
        <v>46</v>
      </c>
      <c r="C10" s="4"/>
      <c r="D10" s="4"/>
      <c r="E10" s="4"/>
      <c r="F10" s="4"/>
      <c r="G10" s="4"/>
      <c r="H10" s="4"/>
      <c r="I10" s="4"/>
      <c r="J10" s="108">
        <f t="shared" ref="J10:J16" si="1">SUM(D10-F10-H10-I10)</f>
        <v>0</v>
      </c>
      <c r="K10" s="4"/>
      <c r="L10" s="4"/>
      <c r="M10" s="112" t="str">
        <f>IFERROR(L10/K10,"")</f>
        <v/>
      </c>
    </row>
    <row r="11" spans="1:13" ht="13" x14ac:dyDescent="0.3">
      <c r="A11" s="65">
        <f t="shared" si="0"/>
        <v>5</v>
      </c>
      <c r="B11" s="69" t="s">
        <v>47</v>
      </c>
      <c r="C11" s="4"/>
      <c r="D11" s="4"/>
      <c r="E11" s="4"/>
      <c r="F11" s="4"/>
      <c r="G11" s="4"/>
      <c r="H11" s="4"/>
      <c r="I11" s="4"/>
      <c r="J11" s="108">
        <f t="shared" si="1"/>
        <v>0</v>
      </c>
      <c r="K11" s="4"/>
      <c r="L11" s="4"/>
      <c r="M11" s="112" t="str">
        <f t="shared" ref="M11:M16" si="2">IFERROR(L11/K11,"")</f>
        <v/>
      </c>
    </row>
    <row r="12" spans="1:13" ht="13" x14ac:dyDescent="0.3">
      <c r="A12" s="65">
        <f t="shared" si="0"/>
        <v>6</v>
      </c>
      <c r="B12" s="69" t="s">
        <v>54</v>
      </c>
      <c r="C12" s="4"/>
      <c r="D12" s="4"/>
      <c r="E12" s="4"/>
      <c r="F12" s="4"/>
      <c r="G12" s="4"/>
      <c r="H12" s="4"/>
      <c r="I12" s="4"/>
      <c r="J12" s="108">
        <f t="shared" si="1"/>
        <v>0</v>
      </c>
      <c r="K12" s="4"/>
      <c r="L12" s="4"/>
      <c r="M12" s="112" t="str">
        <f t="shared" si="2"/>
        <v/>
      </c>
    </row>
    <row r="13" spans="1:13" ht="13" x14ac:dyDescent="0.3">
      <c r="A13" s="65">
        <f t="shared" si="0"/>
        <v>7</v>
      </c>
      <c r="B13" s="69" t="s">
        <v>31</v>
      </c>
      <c r="C13" s="4"/>
      <c r="D13" s="4"/>
      <c r="E13" s="4"/>
      <c r="F13" s="4"/>
      <c r="G13" s="4"/>
      <c r="H13" s="4"/>
      <c r="I13" s="4"/>
      <c r="J13" s="108">
        <f t="shared" si="1"/>
        <v>0</v>
      </c>
      <c r="K13" s="4"/>
      <c r="L13" s="4"/>
      <c r="M13" s="112" t="str">
        <f t="shared" si="2"/>
        <v/>
      </c>
    </row>
    <row r="14" spans="1:13" ht="13" x14ac:dyDescent="0.3">
      <c r="A14" s="65">
        <v>8</v>
      </c>
      <c r="B14" s="69" t="s">
        <v>415</v>
      </c>
      <c r="C14" s="4"/>
      <c r="D14" s="4"/>
      <c r="E14" s="4"/>
      <c r="F14" s="4"/>
      <c r="G14" s="4"/>
      <c r="H14" s="4"/>
      <c r="I14" s="4"/>
      <c r="J14" s="108">
        <f t="shared" si="1"/>
        <v>0</v>
      </c>
      <c r="K14" s="4"/>
      <c r="L14" s="4"/>
      <c r="M14" s="112"/>
    </row>
    <row r="15" spans="1:13" ht="13" x14ac:dyDescent="0.3">
      <c r="A15" s="65">
        <v>9</v>
      </c>
      <c r="B15" s="70" t="s">
        <v>587</v>
      </c>
      <c r="C15" s="4"/>
      <c r="D15" s="4"/>
      <c r="E15" s="4"/>
      <c r="F15" s="4"/>
      <c r="G15" s="4"/>
      <c r="H15" s="4"/>
      <c r="I15" s="4"/>
      <c r="J15" s="108">
        <f t="shared" si="1"/>
        <v>0</v>
      </c>
      <c r="K15" s="4"/>
      <c r="L15" s="4"/>
      <c r="M15" s="112" t="str">
        <f t="shared" si="2"/>
        <v/>
      </c>
    </row>
    <row r="16" spans="1:13" ht="13" x14ac:dyDescent="0.3">
      <c r="A16" s="65">
        <f t="shared" si="0"/>
        <v>10</v>
      </c>
      <c r="B16" s="69" t="s">
        <v>32</v>
      </c>
      <c r="C16" s="4"/>
      <c r="D16" s="4"/>
      <c r="E16" s="4"/>
      <c r="F16" s="4"/>
      <c r="G16" s="4"/>
      <c r="H16" s="4"/>
      <c r="I16" s="4"/>
      <c r="J16" s="108">
        <f t="shared" si="1"/>
        <v>0</v>
      </c>
      <c r="K16" s="4"/>
      <c r="L16" s="4"/>
      <c r="M16" s="112" t="str">
        <f t="shared" si="2"/>
        <v/>
      </c>
    </row>
    <row r="17" spans="1:13" ht="13.5" thickBot="1" x14ac:dyDescent="0.35">
      <c r="A17" s="71">
        <f>A16+1</f>
        <v>11</v>
      </c>
      <c r="B17" s="72" t="s">
        <v>224</v>
      </c>
      <c r="C17" s="109">
        <f t="shared" ref="C17:L17" si="3">SUM(C10:C16)</f>
        <v>0</v>
      </c>
      <c r="D17" s="110">
        <f t="shared" si="3"/>
        <v>0</v>
      </c>
      <c r="E17" s="110">
        <f t="shared" si="3"/>
        <v>0</v>
      </c>
      <c r="F17" s="110">
        <f t="shared" si="3"/>
        <v>0</v>
      </c>
      <c r="G17" s="110">
        <f t="shared" si="3"/>
        <v>0</v>
      </c>
      <c r="H17" s="110">
        <f t="shared" si="3"/>
        <v>0</v>
      </c>
      <c r="I17" s="110">
        <f t="shared" si="3"/>
        <v>0</v>
      </c>
      <c r="J17" s="110">
        <f t="shared" si="3"/>
        <v>0</v>
      </c>
      <c r="K17" s="110">
        <f t="shared" si="3"/>
        <v>0</v>
      </c>
      <c r="L17" s="110">
        <f t="shared" si="3"/>
        <v>0</v>
      </c>
      <c r="M17" s="111"/>
    </row>
    <row r="18" spans="1:13" ht="18.75" customHeight="1" thickBot="1" x14ac:dyDescent="0.3">
      <c r="A18" s="423" t="s">
        <v>310</v>
      </c>
      <c r="B18" s="424"/>
      <c r="C18" s="424"/>
      <c r="D18" s="424"/>
      <c r="E18" s="424"/>
      <c r="F18" s="424"/>
      <c r="G18" s="424"/>
      <c r="H18" s="424"/>
      <c r="I18" s="424"/>
      <c r="J18" s="424"/>
      <c r="K18" s="424"/>
      <c r="L18" s="424"/>
      <c r="M18" s="433"/>
    </row>
    <row r="19" spans="1:13" ht="83.25" customHeight="1" x14ac:dyDescent="0.3">
      <c r="A19" s="73"/>
      <c r="B19" s="74"/>
      <c r="C19" s="75" t="s">
        <v>307</v>
      </c>
      <c r="D19" s="75" t="s">
        <v>308</v>
      </c>
      <c r="E19" s="59" t="s">
        <v>191</v>
      </c>
      <c r="F19" s="60" t="s">
        <v>190</v>
      </c>
      <c r="G19" s="60" t="s">
        <v>273</v>
      </c>
      <c r="H19" s="59" t="s">
        <v>192</v>
      </c>
      <c r="I19" s="59" t="s">
        <v>193</v>
      </c>
      <c r="J19" s="60" t="s">
        <v>311</v>
      </c>
      <c r="K19" s="59" t="s">
        <v>198</v>
      </c>
      <c r="L19" s="59" t="s">
        <v>226</v>
      </c>
      <c r="M19" s="61" t="s">
        <v>432</v>
      </c>
    </row>
    <row r="20" spans="1:13" ht="13" x14ac:dyDescent="0.3">
      <c r="A20" s="76" t="s">
        <v>26</v>
      </c>
      <c r="B20" s="66" t="s">
        <v>30</v>
      </c>
      <c r="C20" s="77" t="s">
        <v>262</v>
      </c>
      <c r="D20" s="52" t="s">
        <v>40</v>
      </c>
      <c r="E20" s="52" t="s">
        <v>52</v>
      </c>
      <c r="F20" s="52" t="s">
        <v>41</v>
      </c>
      <c r="G20" s="52" t="s">
        <v>182</v>
      </c>
      <c r="H20" s="63" t="s">
        <v>183</v>
      </c>
      <c r="I20" s="63" t="s">
        <v>42</v>
      </c>
      <c r="J20" s="52" t="s">
        <v>43</v>
      </c>
      <c r="K20" s="63" t="s">
        <v>44</v>
      </c>
      <c r="L20" s="63" t="s">
        <v>196</v>
      </c>
      <c r="M20" s="123" t="s">
        <v>45</v>
      </c>
    </row>
    <row r="21" spans="1:13" ht="13" x14ac:dyDescent="0.3">
      <c r="A21" s="65">
        <v>12</v>
      </c>
      <c r="B21" s="66" t="s">
        <v>39</v>
      </c>
      <c r="C21" s="67"/>
      <c r="D21" s="67"/>
      <c r="E21" s="4"/>
      <c r="F21" s="4"/>
      <c r="G21" s="67"/>
      <c r="H21" s="67"/>
      <c r="I21" s="67"/>
      <c r="J21" s="67"/>
      <c r="K21" s="67"/>
      <c r="L21" s="67"/>
      <c r="M21" s="289"/>
    </row>
    <row r="22" spans="1:13" ht="13" x14ac:dyDescent="0.3">
      <c r="A22" s="65">
        <v>13</v>
      </c>
      <c r="B22" s="69" t="s">
        <v>46</v>
      </c>
      <c r="C22" s="4"/>
      <c r="D22" s="4"/>
      <c r="E22" s="4"/>
      <c r="F22" s="4"/>
      <c r="G22" s="4"/>
      <c r="H22" s="4"/>
      <c r="I22" s="4"/>
      <c r="J22" s="117">
        <f>SUM(D22-F22-H22-I22)</f>
        <v>0</v>
      </c>
      <c r="K22" s="194"/>
      <c r="L22" s="194"/>
      <c r="M22" s="112" t="str">
        <f>IFERROR(L22/K22,"")</f>
        <v/>
      </c>
    </row>
    <row r="23" spans="1:13" ht="13" x14ac:dyDescent="0.3">
      <c r="A23" s="65">
        <v>14</v>
      </c>
      <c r="B23" s="69" t="s">
        <v>47</v>
      </c>
      <c r="C23" s="341"/>
      <c r="D23" s="341"/>
      <c r="E23" s="4"/>
      <c r="F23" s="4"/>
      <c r="G23" s="4"/>
      <c r="H23" s="4"/>
      <c r="I23" s="4"/>
      <c r="J23" s="117">
        <f>SUM(D23-F23-H23-I23)</f>
        <v>0</v>
      </c>
      <c r="K23" s="194"/>
      <c r="L23" s="194"/>
      <c r="M23" s="112" t="str">
        <f t="shared" ref="M23:M28" si="4">IFERROR(L23/K23,"")</f>
        <v/>
      </c>
    </row>
    <row r="24" spans="1:13" ht="13" x14ac:dyDescent="0.3">
      <c r="A24" s="65">
        <v>15</v>
      </c>
      <c r="B24" s="69" t="s">
        <v>54</v>
      </c>
      <c r="C24" s="341"/>
      <c r="D24" s="341"/>
      <c r="E24" s="4"/>
      <c r="F24" s="4"/>
      <c r="G24" s="4"/>
      <c r="H24" s="4"/>
      <c r="I24" s="4"/>
      <c r="J24" s="117">
        <f t="shared" ref="J24:J28" si="5">SUM(D24-F24-H24-I24)</f>
        <v>0</v>
      </c>
      <c r="K24" s="194"/>
      <c r="L24" s="194"/>
      <c r="M24" s="112" t="str">
        <f t="shared" si="4"/>
        <v/>
      </c>
    </row>
    <row r="25" spans="1:13" ht="13" x14ac:dyDescent="0.3">
      <c r="A25" s="65">
        <f>A24+1</f>
        <v>16</v>
      </c>
      <c r="B25" s="69" t="s">
        <v>31</v>
      </c>
      <c r="C25" s="341"/>
      <c r="D25" s="341"/>
      <c r="E25" s="4"/>
      <c r="F25" s="4"/>
      <c r="G25" s="4"/>
      <c r="H25" s="4"/>
      <c r="I25" s="4"/>
      <c r="J25" s="117">
        <f>SUM(D25-F25-H25-I25)</f>
        <v>0</v>
      </c>
      <c r="K25" s="194"/>
      <c r="L25" s="194"/>
      <c r="M25" s="112" t="str">
        <f t="shared" si="4"/>
        <v/>
      </c>
    </row>
    <row r="26" spans="1:13" ht="13" x14ac:dyDescent="0.3">
      <c r="A26" s="65">
        <v>17</v>
      </c>
      <c r="B26" s="69" t="s">
        <v>415</v>
      </c>
      <c r="C26" s="4"/>
      <c r="D26" s="4"/>
      <c r="E26" s="4"/>
      <c r="F26" s="4"/>
      <c r="G26" s="4"/>
      <c r="H26" s="4"/>
      <c r="I26" s="4"/>
      <c r="J26" s="117">
        <f>SUM(D26-F26-H26-I26)</f>
        <v>0</v>
      </c>
      <c r="K26" s="194"/>
      <c r="L26" s="194"/>
      <c r="M26" s="112"/>
    </row>
    <row r="27" spans="1:13" ht="13" x14ac:dyDescent="0.3">
      <c r="A27" s="65">
        <v>18</v>
      </c>
      <c r="B27" s="70" t="s">
        <v>587</v>
      </c>
      <c r="C27" s="4"/>
      <c r="D27" s="4"/>
      <c r="E27" s="4"/>
      <c r="F27" s="4"/>
      <c r="G27" s="4"/>
      <c r="H27" s="4"/>
      <c r="I27" s="4"/>
      <c r="J27" s="117">
        <f t="shared" si="5"/>
        <v>0</v>
      </c>
      <c r="K27" s="194"/>
      <c r="L27" s="194"/>
      <c r="M27" s="112" t="str">
        <f t="shared" si="4"/>
        <v/>
      </c>
    </row>
    <row r="28" spans="1:13" ht="13" x14ac:dyDescent="0.3">
      <c r="A28" s="65">
        <f>A27+1</f>
        <v>19</v>
      </c>
      <c r="B28" s="69" t="s">
        <v>32</v>
      </c>
      <c r="C28" s="4"/>
      <c r="D28" s="4"/>
      <c r="E28" s="4"/>
      <c r="F28" s="4"/>
      <c r="G28" s="4"/>
      <c r="H28" s="4"/>
      <c r="I28" s="4"/>
      <c r="J28" s="117">
        <f t="shared" si="5"/>
        <v>0</v>
      </c>
      <c r="K28" s="194"/>
      <c r="L28" s="194"/>
      <c r="M28" s="112" t="str">
        <f t="shared" si="4"/>
        <v/>
      </c>
    </row>
    <row r="29" spans="1:13" ht="13.5" thickBot="1" x14ac:dyDescent="0.35">
      <c r="A29" s="78">
        <f>A28+1</f>
        <v>20</v>
      </c>
      <c r="B29" s="79" t="s">
        <v>224</v>
      </c>
      <c r="C29" s="114">
        <f t="shared" ref="C29" si="6">SUM(C22:C28)</f>
        <v>0</v>
      </c>
      <c r="D29" s="114">
        <f>SUM(D22:D28)</f>
        <v>0</v>
      </c>
      <c r="E29" s="115">
        <f>SUM(E22:E28)</f>
        <v>0</v>
      </c>
      <c r="F29" s="115">
        <f>SUM(F22:F28)</f>
        <v>0</v>
      </c>
      <c r="G29" s="114">
        <f t="shared" ref="G29:L29" si="7">SUM(G22:G28)</f>
        <v>0</v>
      </c>
      <c r="H29" s="114">
        <f t="shared" si="7"/>
        <v>0</v>
      </c>
      <c r="I29" s="114">
        <f t="shared" si="7"/>
        <v>0</v>
      </c>
      <c r="J29" s="116">
        <f t="shared" si="7"/>
        <v>0</v>
      </c>
      <c r="K29" s="115">
        <f t="shared" si="7"/>
        <v>0</v>
      </c>
      <c r="L29" s="115">
        <f t="shared" si="7"/>
        <v>0</v>
      </c>
      <c r="M29" s="113"/>
    </row>
    <row r="30" spans="1:13" ht="20.25" customHeight="1" thickBot="1" x14ac:dyDescent="0.3">
      <c r="A30" s="423" t="s">
        <v>148</v>
      </c>
      <c r="B30" s="424"/>
      <c r="C30" s="424"/>
      <c r="D30" s="424"/>
      <c r="E30" s="424"/>
      <c r="F30" s="424"/>
      <c r="G30" s="424"/>
      <c r="H30" s="424"/>
      <c r="I30" s="424"/>
      <c r="J30" s="424"/>
      <c r="K30" s="424"/>
      <c r="L30" s="424"/>
      <c r="M30" s="425"/>
    </row>
    <row r="31" spans="1:13" ht="73.5" customHeight="1" x14ac:dyDescent="0.3">
      <c r="A31" s="73"/>
      <c r="B31" s="74"/>
      <c r="C31" s="75" t="s">
        <v>250</v>
      </c>
      <c r="D31" s="75" t="s">
        <v>249</v>
      </c>
      <c r="E31" s="60" t="s">
        <v>248</v>
      </c>
      <c r="F31" s="75" t="s">
        <v>251</v>
      </c>
      <c r="G31" s="60" t="s">
        <v>252</v>
      </c>
      <c r="H31" s="60" t="s">
        <v>253</v>
      </c>
      <c r="I31" s="60" t="s">
        <v>430</v>
      </c>
      <c r="J31" s="75" t="s">
        <v>99</v>
      </c>
      <c r="K31" s="75" t="s">
        <v>261</v>
      </c>
      <c r="L31" s="441" t="s">
        <v>51</v>
      </c>
      <c r="M31" s="442"/>
    </row>
    <row r="32" spans="1:13" ht="13" x14ac:dyDescent="0.3">
      <c r="A32" s="76" t="s">
        <v>26</v>
      </c>
      <c r="B32" s="66" t="s">
        <v>30</v>
      </c>
      <c r="C32" s="77" t="s">
        <v>263</v>
      </c>
      <c r="D32" s="77" t="s">
        <v>101</v>
      </c>
      <c r="E32" s="77" t="s">
        <v>197</v>
      </c>
      <c r="F32" s="52" t="s">
        <v>116</v>
      </c>
      <c r="G32" s="77" t="s">
        <v>228</v>
      </c>
      <c r="H32" s="77" t="s">
        <v>117</v>
      </c>
      <c r="I32" s="77" t="s">
        <v>118</v>
      </c>
      <c r="J32" s="77" t="s">
        <v>119</v>
      </c>
      <c r="K32" s="122" t="s">
        <v>120</v>
      </c>
      <c r="L32" s="443" t="s">
        <v>121</v>
      </c>
      <c r="M32" s="444"/>
    </row>
    <row r="33" spans="1:13" ht="13" x14ac:dyDescent="0.3">
      <c r="A33" s="65">
        <v>21</v>
      </c>
      <c r="B33" s="66" t="s">
        <v>39</v>
      </c>
      <c r="C33" s="290"/>
      <c r="D33" s="290"/>
      <c r="E33" s="290">
        <f t="shared" ref="E33:E40" si="8">F9+F21</f>
        <v>0</v>
      </c>
      <c r="F33" s="52"/>
      <c r="G33" s="52"/>
      <c r="H33" s="52"/>
      <c r="I33" s="291"/>
      <c r="J33" s="52"/>
      <c r="K33" s="52"/>
      <c r="L33" s="443"/>
      <c r="M33" s="444"/>
    </row>
    <row r="34" spans="1:13" ht="13" x14ac:dyDescent="0.3">
      <c r="A34" s="65">
        <v>22</v>
      </c>
      <c r="B34" s="69" t="s">
        <v>46</v>
      </c>
      <c r="C34" s="291">
        <f t="shared" ref="C34:D37" si="9">C10+C22</f>
        <v>0</v>
      </c>
      <c r="D34" s="291">
        <f t="shared" si="9"/>
        <v>0</v>
      </c>
      <c r="E34" s="291">
        <f t="shared" si="8"/>
        <v>0</v>
      </c>
      <c r="F34" s="291">
        <f t="shared" ref="F34:H40" si="10">G10+G22</f>
        <v>0</v>
      </c>
      <c r="G34" s="291">
        <f t="shared" si="10"/>
        <v>0</v>
      </c>
      <c r="H34" s="291">
        <f t="shared" si="10"/>
        <v>0</v>
      </c>
      <c r="I34" s="291">
        <f>SUM(E34+G34+H34)</f>
        <v>0</v>
      </c>
      <c r="J34" s="105"/>
      <c r="K34" s="105">
        <f>D34-I34</f>
        <v>0</v>
      </c>
      <c r="L34" s="445" t="str">
        <f>IF(D34-I34=K34," ","Out of Balance")</f>
        <v xml:space="preserve"> </v>
      </c>
      <c r="M34" s="446" t="str">
        <f t="shared" ref="M34:M40" si="11">IF(H34+J34=L34," ","Out of Balance")</f>
        <v>Out of Balance</v>
      </c>
    </row>
    <row r="35" spans="1:13" ht="13" x14ac:dyDescent="0.3">
      <c r="A35" s="65">
        <v>23</v>
      </c>
      <c r="B35" s="69" t="s">
        <v>47</v>
      </c>
      <c r="C35" s="291">
        <f t="shared" si="9"/>
        <v>0</v>
      </c>
      <c r="D35" s="291">
        <f t="shared" si="9"/>
        <v>0</v>
      </c>
      <c r="E35" s="291">
        <f t="shared" si="8"/>
        <v>0</v>
      </c>
      <c r="F35" s="291">
        <f t="shared" si="10"/>
        <v>0</v>
      </c>
      <c r="G35" s="291">
        <f t="shared" si="10"/>
        <v>0</v>
      </c>
      <c r="H35" s="291">
        <f t="shared" si="10"/>
        <v>0</v>
      </c>
      <c r="I35" s="291">
        <f t="shared" ref="I35:I40" si="12">SUM(E35+G35+H35)</f>
        <v>0</v>
      </c>
      <c r="J35" s="105"/>
      <c r="K35" s="105">
        <f>D35-I35</f>
        <v>0</v>
      </c>
      <c r="L35" s="445" t="str">
        <f t="shared" ref="L35:L40" si="13">IF(D35-I35=K35," ","Out of Balance")</f>
        <v xml:space="preserve"> </v>
      </c>
      <c r="M35" s="446" t="str">
        <f t="shared" si="11"/>
        <v>Out of Balance</v>
      </c>
    </row>
    <row r="36" spans="1:13" ht="13" x14ac:dyDescent="0.3">
      <c r="A36" s="65">
        <v>24</v>
      </c>
      <c r="B36" s="69" t="s">
        <v>54</v>
      </c>
      <c r="C36" s="291">
        <f t="shared" si="9"/>
        <v>0</v>
      </c>
      <c r="D36" s="291">
        <f t="shared" si="9"/>
        <v>0</v>
      </c>
      <c r="E36" s="291">
        <f t="shared" si="8"/>
        <v>0</v>
      </c>
      <c r="F36" s="291">
        <f t="shared" si="10"/>
        <v>0</v>
      </c>
      <c r="G36" s="291">
        <f t="shared" si="10"/>
        <v>0</v>
      </c>
      <c r="H36" s="291">
        <f t="shared" si="10"/>
        <v>0</v>
      </c>
      <c r="I36" s="291">
        <f t="shared" si="12"/>
        <v>0</v>
      </c>
      <c r="J36" s="105"/>
      <c r="K36" s="105">
        <f t="shared" ref="K36:K40" si="14">D36-I36</f>
        <v>0</v>
      </c>
      <c r="L36" s="445" t="str">
        <f t="shared" si="13"/>
        <v xml:space="preserve"> </v>
      </c>
      <c r="M36" s="446" t="str">
        <f t="shared" si="11"/>
        <v>Out of Balance</v>
      </c>
    </row>
    <row r="37" spans="1:13" ht="13" x14ac:dyDescent="0.3">
      <c r="A37" s="65">
        <v>25</v>
      </c>
      <c r="B37" s="69" t="s">
        <v>31</v>
      </c>
      <c r="C37" s="291">
        <f t="shared" si="9"/>
        <v>0</v>
      </c>
      <c r="D37" s="291">
        <f t="shared" si="9"/>
        <v>0</v>
      </c>
      <c r="E37" s="291">
        <f t="shared" si="8"/>
        <v>0</v>
      </c>
      <c r="F37" s="291">
        <f t="shared" si="10"/>
        <v>0</v>
      </c>
      <c r="G37" s="291">
        <f t="shared" si="10"/>
        <v>0</v>
      </c>
      <c r="H37" s="291">
        <f t="shared" si="10"/>
        <v>0</v>
      </c>
      <c r="I37" s="291">
        <f>SUM(E37+G37+H37)</f>
        <v>0</v>
      </c>
      <c r="J37" s="105"/>
      <c r="K37" s="105">
        <f t="shared" si="14"/>
        <v>0</v>
      </c>
      <c r="L37" s="445" t="str">
        <f t="shared" si="13"/>
        <v xml:space="preserve"> </v>
      </c>
      <c r="M37" s="446" t="str">
        <f t="shared" si="11"/>
        <v>Out of Balance</v>
      </c>
    </row>
    <row r="38" spans="1:13" ht="13" x14ac:dyDescent="0.3">
      <c r="A38" s="65">
        <v>26</v>
      </c>
      <c r="B38" s="69" t="s">
        <v>415</v>
      </c>
      <c r="C38" s="291">
        <f>C14+C26</f>
        <v>0</v>
      </c>
      <c r="D38" s="291">
        <f t="shared" ref="D38" si="15">D14+D26</f>
        <v>0</v>
      </c>
      <c r="E38" s="291">
        <f t="shared" si="8"/>
        <v>0</v>
      </c>
      <c r="F38" s="291">
        <f t="shared" si="10"/>
        <v>0</v>
      </c>
      <c r="G38" s="291">
        <f t="shared" si="10"/>
        <v>0</v>
      </c>
      <c r="H38" s="291">
        <f t="shared" si="10"/>
        <v>0</v>
      </c>
      <c r="I38" s="291">
        <f>SUM(E38+G38+H38)</f>
        <v>0</v>
      </c>
      <c r="J38" s="105"/>
      <c r="K38" s="105">
        <f t="shared" si="14"/>
        <v>0</v>
      </c>
      <c r="L38" s="445" t="str">
        <f t="shared" ref="L38" si="16">IF(D38-I38=K38," ","Out of Balance")</f>
        <v xml:space="preserve"> </v>
      </c>
      <c r="M38" s="446" t="str">
        <f t="shared" ref="M38" si="17">IF(H38+J38=L38," ","Out of Balance")</f>
        <v>Out of Balance</v>
      </c>
    </row>
    <row r="39" spans="1:13" ht="13" x14ac:dyDescent="0.3">
      <c r="A39" s="65">
        <v>27</v>
      </c>
      <c r="B39" s="70" t="s">
        <v>587</v>
      </c>
      <c r="C39" s="291">
        <f>C15+C27</f>
        <v>0</v>
      </c>
      <c r="D39" s="291">
        <f>D15+D27</f>
        <v>0</v>
      </c>
      <c r="E39" s="291">
        <f t="shared" si="8"/>
        <v>0</v>
      </c>
      <c r="F39" s="291">
        <f t="shared" si="10"/>
        <v>0</v>
      </c>
      <c r="G39" s="291">
        <f t="shared" si="10"/>
        <v>0</v>
      </c>
      <c r="H39" s="291">
        <f t="shared" si="10"/>
        <v>0</v>
      </c>
      <c r="I39" s="291">
        <f t="shared" si="12"/>
        <v>0</v>
      </c>
      <c r="J39" s="292"/>
      <c r="K39" s="105">
        <f t="shared" si="14"/>
        <v>0</v>
      </c>
      <c r="L39" s="445" t="str">
        <f t="shared" si="13"/>
        <v xml:space="preserve"> </v>
      </c>
      <c r="M39" s="446" t="str">
        <f t="shared" si="11"/>
        <v>Out of Balance</v>
      </c>
    </row>
    <row r="40" spans="1:13" ht="13" x14ac:dyDescent="0.3">
      <c r="A40" s="65">
        <v>28</v>
      </c>
      <c r="B40" s="69" t="s">
        <v>32</v>
      </c>
      <c r="C40" s="291">
        <f>C16+C28</f>
        <v>0</v>
      </c>
      <c r="D40" s="291">
        <f>D16+D28</f>
        <v>0</v>
      </c>
      <c r="E40" s="291">
        <f t="shared" si="8"/>
        <v>0</v>
      </c>
      <c r="F40" s="291">
        <f t="shared" si="10"/>
        <v>0</v>
      </c>
      <c r="G40" s="291">
        <f t="shared" si="10"/>
        <v>0</v>
      </c>
      <c r="H40" s="291">
        <f t="shared" si="10"/>
        <v>0</v>
      </c>
      <c r="I40" s="291">
        <f t="shared" si="12"/>
        <v>0</v>
      </c>
      <c r="J40" s="292"/>
      <c r="K40" s="105">
        <f t="shared" si="14"/>
        <v>0</v>
      </c>
      <c r="L40" s="445" t="str">
        <f t="shared" si="13"/>
        <v xml:space="preserve"> </v>
      </c>
      <c r="M40" s="446" t="str">
        <f t="shared" si="11"/>
        <v>Out of Balance</v>
      </c>
    </row>
    <row r="41" spans="1:13" ht="13.5" thickBot="1" x14ac:dyDescent="0.35">
      <c r="A41" s="71">
        <v>29</v>
      </c>
      <c r="B41" s="72" t="s">
        <v>223</v>
      </c>
      <c r="C41" s="118">
        <f t="shared" ref="C41" si="18">SUM(C34:C40)</f>
        <v>0</v>
      </c>
      <c r="D41" s="118">
        <f t="shared" ref="D41:I41" si="19">SUM(D34:D40)</f>
        <v>0</v>
      </c>
      <c r="E41" s="118">
        <f t="shared" si="19"/>
        <v>0</v>
      </c>
      <c r="F41" s="118">
        <f t="shared" si="19"/>
        <v>0</v>
      </c>
      <c r="G41" s="118">
        <f t="shared" si="19"/>
        <v>0</v>
      </c>
      <c r="H41" s="118">
        <f t="shared" si="19"/>
        <v>0</v>
      </c>
      <c r="I41" s="118">
        <f t="shared" si="19"/>
        <v>0</v>
      </c>
      <c r="J41" s="109">
        <f>SUM(J34:J40)</f>
        <v>0</v>
      </c>
      <c r="K41" s="109">
        <f>SUM(K34:K40)</f>
        <v>0</v>
      </c>
      <c r="L41" s="447"/>
      <c r="M41" s="448"/>
    </row>
    <row r="42" spans="1:13" ht="19.5" customHeight="1" thickBot="1" x14ac:dyDescent="0.3">
      <c r="A42" s="423" t="s">
        <v>408</v>
      </c>
      <c r="B42" s="449"/>
      <c r="C42" s="449"/>
      <c r="D42" s="449"/>
      <c r="E42" s="449"/>
      <c r="F42" s="449"/>
      <c r="G42" s="449"/>
      <c r="H42" s="449"/>
      <c r="I42" s="450"/>
      <c r="J42" s="450"/>
      <c r="K42" s="450"/>
      <c r="L42" s="450"/>
      <c r="M42" s="451"/>
    </row>
    <row r="43" spans="1:13" s="276" customFormat="1" ht="54" customHeight="1" x14ac:dyDescent="0.25">
      <c r="A43" s="293"/>
      <c r="B43" s="274" t="s">
        <v>407</v>
      </c>
      <c r="C43" s="60" t="s">
        <v>410</v>
      </c>
      <c r="D43" s="275" t="s">
        <v>411</v>
      </c>
      <c r="E43" s="275" t="s">
        <v>412</v>
      </c>
      <c r="F43" s="275" t="s">
        <v>413</v>
      </c>
      <c r="G43" s="277" t="s">
        <v>414</v>
      </c>
      <c r="H43" s="281" t="s">
        <v>416</v>
      </c>
      <c r="I43" s="294"/>
      <c r="J43" s="52" t="s">
        <v>420</v>
      </c>
      <c r="K43" s="52" t="s">
        <v>421</v>
      </c>
      <c r="L43" s="52" t="s">
        <v>422</v>
      </c>
      <c r="M43" s="52" t="s">
        <v>423</v>
      </c>
    </row>
    <row r="44" spans="1:13" ht="16.5" customHeight="1" x14ac:dyDescent="0.3">
      <c r="A44" s="80" t="s">
        <v>26</v>
      </c>
      <c r="B44" s="273"/>
      <c r="C44" s="53" t="s">
        <v>184</v>
      </c>
      <c r="D44" s="53" t="s">
        <v>185</v>
      </c>
      <c r="E44" s="53" t="s">
        <v>186</v>
      </c>
      <c r="F44" s="53" t="s">
        <v>187</v>
      </c>
      <c r="G44" s="272" t="s">
        <v>188</v>
      </c>
      <c r="H44" s="282" t="s">
        <v>189</v>
      </c>
      <c r="I44" s="295"/>
      <c r="J44" s="77" t="s">
        <v>122</v>
      </c>
      <c r="K44" s="77" t="s">
        <v>124</v>
      </c>
      <c r="L44" s="77" t="s">
        <v>123</v>
      </c>
      <c r="M44" s="77" t="s">
        <v>125</v>
      </c>
    </row>
    <row r="45" spans="1:13" ht="13.5" customHeight="1" x14ac:dyDescent="0.3">
      <c r="A45" s="80">
        <v>30</v>
      </c>
      <c r="B45" s="195" t="s">
        <v>91</v>
      </c>
      <c r="C45" s="316"/>
      <c r="D45" s="316"/>
      <c r="E45" s="313">
        <f>(C45+D45)</f>
        <v>0</v>
      </c>
      <c r="F45" s="318"/>
      <c r="G45" s="314"/>
      <c r="H45" s="313">
        <f>(F45+G45)</f>
        <v>0</v>
      </c>
      <c r="I45" s="283"/>
      <c r="J45" s="319"/>
      <c r="K45" s="319"/>
      <c r="L45" s="319"/>
      <c r="M45" s="319"/>
    </row>
    <row r="46" spans="1:13" ht="13.5" customHeight="1" x14ac:dyDescent="0.3">
      <c r="A46" s="284">
        <v>31</v>
      </c>
      <c r="B46" s="285" t="s">
        <v>409</v>
      </c>
      <c r="C46" s="317"/>
      <c r="D46" s="317"/>
      <c r="E46" s="313">
        <f>(C46+D46)</f>
        <v>0</v>
      </c>
      <c r="F46" s="317"/>
      <c r="G46" s="315"/>
      <c r="H46" s="313">
        <f>(F46+G46)</f>
        <v>0</v>
      </c>
      <c r="I46" s="286"/>
      <c r="J46" s="320"/>
      <c r="K46" s="320"/>
      <c r="L46" s="320"/>
      <c r="M46" s="320"/>
    </row>
    <row r="47" spans="1:13" ht="13.5" customHeight="1" x14ac:dyDescent="0.3">
      <c r="A47" s="53">
        <v>32</v>
      </c>
      <c r="B47" s="195" t="s">
        <v>428</v>
      </c>
      <c r="C47" s="301">
        <f>C45+C46</f>
        <v>0</v>
      </c>
      <c r="D47" s="301">
        <f t="shared" ref="D47:H47" si="20">D45+D46</f>
        <v>0</v>
      </c>
      <c r="E47" s="301">
        <f t="shared" si="20"/>
        <v>0</v>
      </c>
      <c r="F47" s="301">
        <f t="shared" si="20"/>
        <v>0</v>
      </c>
      <c r="G47" s="301">
        <f t="shared" si="20"/>
        <v>0</v>
      </c>
      <c r="H47" s="301">
        <f t="shared" si="20"/>
        <v>0</v>
      </c>
      <c r="I47" s="283"/>
      <c r="J47" s="301">
        <f t="shared" ref="J47:M47" si="21">J45+J46</f>
        <v>0</v>
      </c>
      <c r="K47" s="301">
        <f t="shared" si="21"/>
        <v>0</v>
      </c>
      <c r="L47" s="301">
        <f t="shared" si="21"/>
        <v>0</v>
      </c>
      <c r="M47" s="301">
        <f t="shared" si="21"/>
        <v>0</v>
      </c>
    </row>
    <row r="48" spans="1:13" ht="21.75" customHeight="1" thickBot="1" x14ac:dyDescent="0.3">
      <c r="A48" s="434" t="s">
        <v>438</v>
      </c>
      <c r="B48" s="435"/>
      <c r="C48" s="435"/>
      <c r="D48" s="435"/>
      <c r="E48" s="435"/>
      <c r="F48" s="435"/>
      <c r="G48" s="435"/>
      <c r="H48" s="435"/>
      <c r="I48" s="436"/>
      <c r="J48" s="436"/>
      <c r="K48" s="436"/>
      <c r="L48" s="436"/>
      <c r="M48" s="437"/>
    </row>
    <row r="49" spans="1:13" ht="59.25" customHeight="1" x14ac:dyDescent="0.3">
      <c r="A49" s="73"/>
      <c r="B49" s="74"/>
      <c r="C49" s="75" t="s">
        <v>149</v>
      </c>
      <c r="D49" s="75" t="s">
        <v>234</v>
      </c>
      <c r="E49" s="278" t="s">
        <v>388</v>
      </c>
      <c r="F49" s="278" t="s">
        <v>150</v>
      </c>
      <c r="G49" s="278" t="s">
        <v>406</v>
      </c>
      <c r="H49" s="278" t="s">
        <v>578</v>
      </c>
      <c r="I49" s="75" t="s">
        <v>274</v>
      </c>
      <c r="J49" s="75" t="s">
        <v>99</v>
      </c>
      <c r="K49" s="75" t="s">
        <v>100</v>
      </c>
      <c r="L49" s="279" t="s">
        <v>51</v>
      </c>
      <c r="M49" s="296"/>
    </row>
    <row r="50" spans="1:13" ht="13" x14ac:dyDescent="0.3">
      <c r="A50" s="76" t="s">
        <v>26</v>
      </c>
      <c r="B50" s="66" t="s">
        <v>30</v>
      </c>
      <c r="C50" s="77" t="s">
        <v>419</v>
      </c>
      <c r="D50" s="77" t="s">
        <v>417</v>
      </c>
      <c r="E50" s="77" t="s">
        <v>418</v>
      </c>
      <c r="F50" s="52" t="s">
        <v>127</v>
      </c>
      <c r="G50" s="52" t="s">
        <v>126</v>
      </c>
      <c r="H50" s="350" t="s">
        <v>424</v>
      </c>
      <c r="I50" s="77" t="s">
        <v>425</v>
      </c>
      <c r="J50" s="52" t="s">
        <v>426</v>
      </c>
      <c r="K50" s="52" t="s">
        <v>427</v>
      </c>
      <c r="L50" s="352" t="s">
        <v>577</v>
      </c>
      <c r="M50" s="296"/>
    </row>
    <row r="51" spans="1:13" ht="13" x14ac:dyDescent="0.3">
      <c r="A51" s="65">
        <v>33</v>
      </c>
      <c r="B51" s="66" t="s">
        <v>39</v>
      </c>
      <c r="C51" s="297"/>
      <c r="D51" s="297"/>
      <c r="E51" s="297"/>
      <c r="F51" s="297"/>
      <c r="G51" s="4"/>
      <c r="H51" s="67"/>
      <c r="I51" s="297"/>
      <c r="J51" s="297"/>
      <c r="K51" s="297"/>
      <c r="L51" s="120" t="str">
        <f>IF(D51+I51=K51," ","Out of Balance")</f>
        <v xml:space="preserve"> </v>
      </c>
      <c r="M51" s="296"/>
    </row>
    <row r="52" spans="1:13" ht="13" x14ac:dyDescent="0.3">
      <c r="A52" s="65">
        <v>34</v>
      </c>
      <c r="B52" s="69" t="s">
        <v>46</v>
      </c>
      <c r="C52" s="4"/>
      <c r="D52" s="298"/>
      <c r="E52" s="4"/>
      <c r="F52" s="4"/>
      <c r="G52" s="4"/>
      <c r="H52" s="4"/>
      <c r="I52" s="299">
        <f>SUM(F52-G52-H52)</f>
        <v>0</v>
      </c>
      <c r="J52" s="300"/>
      <c r="K52" s="300">
        <f>D52+F52-G52-H52</f>
        <v>0</v>
      </c>
      <c r="L52" s="120" t="str">
        <f>IF(D52+I52=K52," ","Out of Balance")</f>
        <v xml:space="preserve"> </v>
      </c>
      <c r="M52" s="296"/>
    </row>
    <row r="53" spans="1:13" ht="13" x14ac:dyDescent="0.3">
      <c r="A53" s="65">
        <f t="shared" ref="A53:A59" si="22">A52+1</f>
        <v>35</v>
      </c>
      <c r="B53" s="69" t="s">
        <v>47</v>
      </c>
      <c r="C53" s="4"/>
      <c r="D53" s="298"/>
      <c r="E53" s="4"/>
      <c r="F53" s="4"/>
      <c r="G53" s="4"/>
      <c r="H53" s="4"/>
      <c r="I53" s="299">
        <f t="shared" ref="I53:I59" si="23">SUM(F53-G53-H53)</f>
        <v>0</v>
      </c>
      <c r="J53" s="300"/>
      <c r="K53" s="300">
        <f t="shared" ref="K53:K59" si="24">D53+F53-G53-H53</f>
        <v>0</v>
      </c>
      <c r="L53" s="120" t="str">
        <f>IF(D53+I53=K53," ","Out of Balance")</f>
        <v xml:space="preserve"> </v>
      </c>
      <c r="M53" s="296"/>
    </row>
    <row r="54" spans="1:13" ht="13" x14ac:dyDescent="0.3">
      <c r="A54" s="65">
        <f t="shared" si="22"/>
        <v>36</v>
      </c>
      <c r="B54" s="69" t="s">
        <v>54</v>
      </c>
      <c r="C54" s="4"/>
      <c r="D54" s="298"/>
      <c r="E54" s="4"/>
      <c r="F54" s="4"/>
      <c r="G54" s="4"/>
      <c r="H54" s="4"/>
      <c r="I54" s="299">
        <f t="shared" si="23"/>
        <v>0</v>
      </c>
      <c r="J54" s="300"/>
      <c r="K54" s="300">
        <f t="shared" si="24"/>
        <v>0</v>
      </c>
      <c r="L54" s="120" t="str">
        <f>IF(D54+I54=K54," ","Out of Balance")</f>
        <v xml:space="preserve"> </v>
      </c>
      <c r="M54" s="296"/>
    </row>
    <row r="55" spans="1:13" ht="13" x14ac:dyDescent="0.3">
      <c r="A55" s="65">
        <f t="shared" si="22"/>
        <v>37</v>
      </c>
      <c r="B55" s="69" t="s">
        <v>31</v>
      </c>
      <c r="C55" s="4"/>
      <c r="D55" s="298"/>
      <c r="E55" s="4"/>
      <c r="F55" s="4"/>
      <c r="G55" s="4"/>
      <c r="H55" s="4"/>
      <c r="I55" s="299">
        <f t="shared" si="23"/>
        <v>0</v>
      </c>
      <c r="J55" s="300"/>
      <c r="K55" s="300">
        <f t="shared" si="24"/>
        <v>0</v>
      </c>
      <c r="L55" s="120" t="str">
        <f>IF(D55+I55=K55," ","Out of Balance")</f>
        <v xml:space="preserve"> </v>
      </c>
      <c r="M55" s="296"/>
    </row>
    <row r="56" spans="1:13" ht="13" x14ac:dyDescent="0.3">
      <c r="A56" s="65">
        <v>38</v>
      </c>
      <c r="B56" s="69" t="s">
        <v>415</v>
      </c>
      <c r="C56" s="4"/>
      <c r="D56" s="298"/>
      <c r="E56" s="4"/>
      <c r="F56" s="4"/>
      <c r="G56" s="4"/>
      <c r="H56" s="4"/>
      <c r="I56" s="299">
        <f t="shared" si="23"/>
        <v>0</v>
      </c>
      <c r="J56" s="300"/>
      <c r="K56" s="300">
        <f t="shared" si="24"/>
        <v>0</v>
      </c>
      <c r="L56" s="120"/>
      <c r="M56" s="296"/>
    </row>
    <row r="57" spans="1:13" ht="13" x14ac:dyDescent="0.3">
      <c r="A57" s="65">
        <v>39</v>
      </c>
      <c r="B57" s="70" t="s">
        <v>587</v>
      </c>
      <c r="C57" s="4"/>
      <c r="D57" s="298"/>
      <c r="E57" s="4"/>
      <c r="F57" s="4"/>
      <c r="G57" s="4"/>
      <c r="H57" s="4"/>
      <c r="I57" s="299">
        <f t="shared" si="23"/>
        <v>0</v>
      </c>
      <c r="J57" s="300"/>
      <c r="K57" s="300">
        <f t="shared" si="24"/>
        <v>0</v>
      </c>
      <c r="L57" s="120" t="str">
        <f>IF(D57+I57=K57," ","Out of Balance")</f>
        <v xml:space="preserve"> </v>
      </c>
      <c r="M57" s="296"/>
    </row>
    <row r="58" spans="1:13" ht="13" x14ac:dyDescent="0.3">
      <c r="A58" s="65">
        <f t="shared" si="22"/>
        <v>40</v>
      </c>
      <c r="B58" s="69" t="s">
        <v>32</v>
      </c>
      <c r="C58" s="4"/>
      <c r="D58" s="298"/>
      <c r="E58" s="4"/>
      <c r="F58" s="4"/>
      <c r="G58" s="4"/>
      <c r="H58" s="4"/>
      <c r="I58" s="299">
        <f t="shared" si="23"/>
        <v>0</v>
      </c>
      <c r="J58" s="300"/>
      <c r="K58" s="300">
        <f t="shared" si="24"/>
        <v>0</v>
      </c>
      <c r="L58" s="120" t="str">
        <f>IF(D58+I58=K58," ","Out of Balance")</f>
        <v xml:space="preserve"> </v>
      </c>
      <c r="M58" s="296"/>
    </row>
    <row r="59" spans="1:13" ht="13.5" thickBot="1" x14ac:dyDescent="0.35">
      <c r="A59" s="78">
        <f t="shared" si="22"/>
        <v>41</v>
      </c>
      <c r="B59" s="79" t="s">
        <v>222</v>
      </c>
      <c r="C59" s="114">
        <f t="shared" ref="C59:H59" si="25">SUM(C52:C58)</f>
        <v>0</v>
      </c>
      <c r="D59" s="114">
        <f t="shared" si="25"/>
        <v>0</v>
      </c>
      <c r="E59" s="114">
        <f t="shared" si="25"/>
        <v>0</v>
      </c>
      <c r="F59" s="114">
        <f t="shared" si="25"/>
        <v>0</v>
      </c>
      <c r="G59" s="114">
        <f t="shared" si="25"/>
        <v>0</v>
      </c>
      <c r="H59" s="114">
        <f t="shared" si="25"/>
        <v>0</v>
      </c>
      <c r="I59" s="349">
        <f t="shared" si="23"/>
        <v>0</v>
      </c>
      <c r="J59" s="114">
        <f>SUM(J52:J58)</f>
        <v>0</v>
      </c>
      <c r="K59" s="351">
        <f t="shared" si="24"/>
        <v>0</v>
      </c>
      <c r="L59" s="119"/>
      <c r="M59" s="280"/>
    </row>
    <row r="60" spans="1:13" ht="17.5" x14ac:dyDescent="0.35">
      <c r="A60" s="81"/>
      <c r="B60" s="50"/>
      <c r="C60" s="50"/>
      <c r="D60" s="50"/>
      <c r="E60" s="50"/>
      <c r="F60" s="50"/>
      <c r="G60" s="82"/>
      <c r="H60" s="50"/>
      <c r="M60" s="99"/>
    </row>
    <row r="61" spans="1:13" ht="13" x14ac:dyDescent="0.3">
      <c r="A61" s="83" t="s">
        <v>34</v>
      </c>
      <c r="B61" s="84"/>
      <c r="C61" s="85"/>
      <c r="D61" s="84"/>
      <c r="E61" s="84"/>
      <c r="F61" s="86"/>
      <c r="H61" s="87" t="s">
        <v>35</v>
      </c>
      <c r="I61" s="84"/>
      <c r="J61" s="85"/>
      <c r="K61" s="84"/>
      <c r="L61" s="84"/>
      <c r="M61" s="91"/>
    </row>
    <row r="62" spans="1:13" x14ac:dyDescent="0.25">
      <c r="A62" s="88"/>
      <c r="F62" s="89"/>
      <c r="H62" s="90"/>
      <c r="M62" s="91"/>
    </row>
    <row r="63" spans="1:13" x14ac:dyDescent="0.25">
      <c r="A63" s="88"/>
      <c r="F63" s="89"/>
      <c r="G63" s="92"/>
      <c r="H63" s="93"/>
      <c r="I63" s="94"/>
      <c r="K63" s="94"/>
      <c r="L63" s="94"/>
      <c r="M63" s="95"/>
    </row>
    <row r="64" spans="1:13" ht="13" thickBot="1" x14ac:dyDescent="0.3">
      <c r="A64" s="261"/>
      <c r="B64" s="262"/>
      <c r="C64" s="94"/>
      <c r="D64" s="262"/>
      <c r="E64" s="262"/>
      <c r="F64" s="265"/>
      <c r="H64" s="266"/>
      <c r="I64" s="262"/>
      <c r="J64" s="94"/>
      <c r="K64" s="262"/>
      <c r="L64" s="262"/>
      <c r="M64" s="268"/>
    </row>
    <row r="65" spans="1:13" x14ac:dyDescent="0.25">
      <c r="A65" s="88" t="s">
        <v>22</v>
      </c>
      <c r="D65" s="7" t="s">
        <v>27</v>
      </c>
      <c r="F65" s="89"/>
      <c r="H65" s="90" t="s">
        <v>22</v>
      </c>
      <c r="K65" s="7" t="s">
        <v>27</v>
      </c>
      <c r="M65" s="91"/>
    </row>
    <row r="66" spans="1:13" x14ac:dyDescent="0.25">
      <c r="A66" s="88"/>
      <c r="C66" s="92"/>
      <c r="F66" s="89"/>
      <c r="G66" s="92"/>
      <c r="H66" s="90"/>
      <c r="J66" s="92"/>
      <c r="M66" s="91"/>
    </row>
    <row r="67" spans="1:13" ht="13" thickBot="1" x14ac:dyDescent="0.3">
      <c r="A67" s="263"/>
      <c r="B67" s="264"/>
      <c r="D67" s="262"/>
      <c r="E67" s="262"/>
      <c r="F67" s="265"/>
      <c r="H67" s="267"/>
      <c r="I67" s="264"/>
      <c r="K67" s="262"/>
      <c r="L67" s="262"/>
      <c r="M67" s="268"/>
    </row>
    <row r="68" spans="1:13" x14ac:dyDescent="0.25">
      <c r="A68" s="438" t="s">
        <v>53</v>
      </c>
      <c r="B68" s="439"/>
      <c r="C68" s="96"/>
      <c r="D68" s="97" t="s">
        <v>143</v>
      </c>
      <c r="E68" s="96"/>
      <c r="F68" s="98"/>
      <c r="H68" s="440" t="s">
        <v>53</v>
      </c>
      <c r="I68" s="439"/>
      <c r="J68" s="96"/>
      <c r="K68" s="97" t="s">
        <v>28</v>
      </c>
      <c r="L68" s="96"/>
      <c r="M68" s="99"/>
    </row>
    <row r="69" spans="1:13" x14ac:dyDescent="0.25">
      <c r="A69" s="100"/>
      <c r="B69" s="101"/>
      <c r="D69" s="7"/>
      <c r="M69" s="91"/>
    </row>
    <row r="70" spans="1:13" ht="13" thickBot="1" x14ac:dyDescent="0.3">
      <c r="A70" s="102"/>
      <c r="B70" s="103"/>
      <c r="C70" s="103"/>
      <c r="D70" s="103"/>
      <c r="E70" s="103"/>
      <c r="F70" s="103"/>
      <c r="G70" s="103"/>
      <c r="H70" s="103"/>
      <c r="I70" s="103"/>
      <c r="J70" s="103"/>
      <c r="K70" s="103"/>
      <c r="L70" s="103"/>
      <c r="M70" s="104"/>
    </row>
    <row r="71" spans="1:13" ht="15.5" x14ac:dyDescent="0.35">
      <c r="B71" s="9"/>
    </row>
  </sheetData>
  <sheetProtection algorithmName="SHA-512" hashValue="XYslHBDsj6yf5VmMaECP5QoxzBeqPnFzzJl2HpD0rZd3AK2BbmamCz+10305CQOA2PEzBxBBs8d44wBFIjpHeA==" saltValue="cuadfFJJfXzyhcbksaVO3w==" spinCount="100000" sheet="1" selectLockedCells="1"/>
  <mergeCells count="21">
    <mergeCell ref="A48:M48"/>
    <mergeCell ref="A68:B68"/>
    <mergeCell ref="H68:I68"/>
    <mergeCell ref="L31:M31"/>
    <mergeCell ref="L32:M32"/>
    <mergeCell ref="L33:M33"/>
    <mergeCell ref="L34:M34"/>
    <mergeCell ref="L35:M35"/>
    <mergeCell ref="L36:M36"/>
    <mergeCell ref="L37:M37"/>
    <mergeCell ref="L39:M39"/>
    <mergeCell ref="L40:M40"/>
    <mergeCell ref="L41:M41"/>
    <mergeCell ref="A42:M42"/>
    <mergeCell ref="L38:M38"/>
    <mergeCell ref="A30:M30"/>
    <mergeCell ref="B3:C3"/>
    <mergeCell ref="B4:C4"/>
    <mergeCell ref="B5:C5"/>
    <mergeCell ref="A6:M6"/>
    <mergeCell ref="A18:M18"/>
  </mergeCells>
  <dataValidations count="6">
    <dataValidation type="decimal" operator="greaterThanOrEqual" allowBlank="1" showInputMessage="1" showErrorMessage="1" error="Please enter a positive number." sqref="C10:F16 I10:I16 K10:L16 C22:F28 E21:F21 K22:L28 C52:H58 J45:M46 C45:H46 J52:J58 K52:K59" xr:uid="{0A5BE395-3C67-4BE1-8E17-746F5884EE1D}">
      <formula1>0</formula1>
    </dataValidation>
    <dataValidation type="decimal" operator="greaterThanOrEqual" allowBlank="1" showInputMessage="1" showErrorMessage="1" sqref="E9:F9 I22:I28" xr:uid="{6AFC6228-15A3-4061-9AB2-486B8E2144D4}">
      <formula1>0</formula1>
    </dataValidation>
    <dataValidation type="decimal" operator="lessThanOrEqual" allowBlank="1" showInputMessage="1" showErrorMessage="1" error="Please enter a negative number." sqref="G10:G16 G22:G28" xr:uid="{6CDBEAA6-A628-43EC-B608-461A62FDFD26}">
      <formula1>0</formula1>
    </dataValidation>
    <dataValidation type="decimal" operator="greaterThan" allowBlank="1" showInputMessage="1" showErrorMessage="1" error="Please enter a value less than or equal the value in Column C" sqref="H10:H16" xr:uid="{F08C9881-5AB6-492F-B5ED-36A0E4A132E8}">
      <formula1>-1000000000</formula1>
    </dataValidation>
    <dataValidation type="decimal" operator="greaterThan" allowBlank="1" showInputMessage="1" showErrorMessage="1" error="Please enter a value less than or equal to the value in Column N." sqref="H22:H28" xr:uid="{27CFE420-AD01-4D5A-8AC7-0114DF2B2111}">
      <formula1>-1000000000</formula1>
    </dataValidation>
    <dataValidation type="decimal" operator="greaterThanOrEqual" allowBlank="1" showInputMessage="1" showErrorMessage="1" error="The ending balance cannot be a negative figure.  Please try again." sqref="J34:K40" xr:uid="{D8038584-646D-4CE6-AE82-0C5377FBC780}">
      <formula1>0</formula1>
    </dataValidation>
  </dataValidations>
  <pageMargins left="0.7" right="0.7" top="0.75" bottom="0.75" header="0.3" footer="0.3"/>
  <pageSetup scale="40" orientation="landscape" r:id="rId1"/>
  <headerFooter>
    <oddHeader xml:space="preserve">&amp;C&amp;14
Annual Financial Report </oddHeader>
  </headerFooter>
  <ignoredErrors>
    <ignoredError sqref="E29:F29" formulaRange="1"/>
    <ignoredError sqref="K34:K40 K52:K5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39939-888C-4F77-98F6-F5ECB6E87BF7}">
  <sheetPr codeName="Sheet12"/>
  <dimension ref="A1:K54"/>
  <sheetViews>
    <sheetView topLeftCell="A15" workbookViewId="0">
      <selection activeCell="A15" sqref="A1:A1048576"/>
    </sheetView>
  </sheetViews>
  <sheetFormatPr defaultColWidth="10" defaultRowHeight="12.5" x14ac:dyDescent="0.25"/>
  <cols>
    <col min="1" max="1" width="16.453125" customWidth="1"/>
    <col min="2" max="2" width="15.54296875" customWidth="1"/>
    <col min="3" max="3" width="14.1796875" customWidth="1"/>
    <col min="4" max="4" width="13.54296875" customWidth="1"/>
    <col min="5" max="5" width="16.08984375" customWidth="1"/>
    <col min="6" max="6" width="15.1796875" customWidth="1"/>
    <col min="7" max="7" width="12.1796875" customWidth="1"/>
    <col min="8" max="9" width="16" customWidth="1"/>
    <col min="10" max="10" width="14.90625" customWidth="1"/>
    <col min="11" max="11" width="16.6328125" customWidth="1"/>
    <col min="12" max="12" width="13.90625" customWidth="1"/>
  </cols>
  <sheetData>
    <row r="1" spans="1:10" ht="13" x14ac:dyDescent="0.3">
      <c r="A1" s="237" t="s">
        <v>373</v>
      </c>
    </row>
    <row r="2" spans="1:10" x14ac:dyDescent="0.25">
      <c r="A2" s="243" t="s">
        <v>374</v>
      </c>
      <c r="B2" s="243" t="s">
        <v>375</v>
      </c>
      <c r="C2" s="243" t="s">
        <v>376</v>
      </c>
      <c r="D2" s="243" t="s">
        <v>377</v>
      </c>
      <c r="E2" s="243" t="s">
        <v>404</v>
      </c>
      <c r="F2" s="243" t="s">
        <v>405</v>
      </c>
      <c r="G2" s="243" t="s">
        <v>387</v>
      </c>
    </row>
    <row r="3" spans="1:10" x14ac:dyDescent="0.25">
      <c r="A3" t="str">
        <f>IF('Annual Financial Report'!$E$9="","",'Annual Financial Report'!$E$9)</f>
        <v/>
      </c>
      <c r="B3" t="str">
        <f>IF('Annual Financial Report'!$F$9="","",'Annual Financial Report'!$F$9)</f>
        <v/>
      </c>
      <c r="C3" t="str">
        <f>IF('Annual Financial Report'!$E$21="","",'Annual Financial Report'!$E$21)</f>
        <v/>
      </c>
      <c r="D3" t="str">
        <f>IF('Annual Financial Report'!$F$21="","",'Annual Financial Report'!$F$21)</f>
        <v/>
      </c>
      <c r="E3" t="str">
        <f>IF(SUM(A3,C3)=0,"",SUM(A3,C3))</f>
        <v/>
      </c>
      <c r="F3" t="str">
        <f>IF(SUM(B3,D3)=0,"",SUM(B3,D3))</f>
        <v/>
      </c>
      <c r="G3" t="str">
        <f>IF('Annual Financial Report'!$G$51="","",'Annual Financial Report'!$G$51)</f>
        <v/>
      </c>
    </row>
    <row r="6" spans="1:10" ht="25" x14ac:dyDescent="0.25">
      <c r="A6" s="240" t="s">
        <v>378</v>
      </c>
      <c r="B6" s="244" t="s">
        <v>384</v>
      </c>
      <c r="C6" s="244" t="s">
        <v>385</v>
      </c>
      <c r="D6" s="245" t="s">
        <v>380</v>
      </c>
      <c r="E6" s="245" t="s">
        <v>379</v>
      </c>
      <c r="F6" s="245" t="s">
        <v>512</v>
      </c>
      <c r="G6" s="245" t="s">
        <v>445</v>
      </c>
      <c r="H6" s="245" t="s">
        <v>381</v>
      </c>
      <c r="I6" s="245" t="s">
        <v>382</v>
      </c>
      <c r="J6" s="245" t="s">
        <v>383</v>
      </c>
    </row>
    <row r="7" spans="1:10" x14ac:dyDescent="0.25">
      <c r="A7" s="238" t="s">
        <v>49</v>
      </c>
      <c r="B7" t="str">
        <f>IF('Annual Financial Report'!$C$10="","",'Annual Financial Report'!$C$10)</f>
        <v/>
      </c>
      <c r="C7" t="str">
        <f>IF('Annual Financial Report'!$D$10="","",'Annual Financial Report'!$D$10)</f>
        <v/>
      </c>
      <c r="D7" t="str">
        <f>IF('Annual Financial Report'!$E$10="","",'Annual Financial Report'!$E$10)</f>
        <v/>
      </c>
      <c r="E7" t="str">
        <f>IF('Annual Financial Report'!$F$10="","",'Annual Financial Report'!$F$10)</f>
        <v/>
      </c>
      <c r="F7" t="str">
        <f>IF('Annual Financial Report'!$G$10="","",'Annual Financial Report'!$G$10)</f>
        <v/>
      </c>
      <c r="G7" t="str">
        <f>IF('Annual Financial Report'!$H$10="","",'Annual Financial Report'!$H$10)</f>
        <v/>
      </c>
      <c r="H7" t="str">
        <f>IF('Annual Financial Report'!$I$10="","",'Annual Financial Report'!$I$10)</f>
        <v/>
      </c>
      <c r="I7" t="str">
        <f>IF('Annual Financial Report'!$K$10="","",'Annual Financial Report'!$K$10)</f>
        <v/>
      </c>
      <c r="J7" t="str">
        <f>IF('Annual Financial Report'!$L$10="","",'Annual Financial Report'!$L$10)</f>
        <v/>
      </c>
    </row>
    <row r="8" spans="1:10" x14ac:dyDescent="0.25">
      <c r="A8" s="238" t="s">
        <v>48</v>
      </c>
      <c r="B8" t="str">
        <f>IF('Annual Financial Report'!$C$11="","",'Annual Financial Report'!$C$11)</f>
        <v/>
      </c>
      <c r="C8" t="str">
        <f>IF('Annual Financial Report'!$D$11="","",'Annual Financial Report'!$D$11)</f>
        <v/>
      </c>
      <c r="D8" t="str">
        <f>IF('Annual Financial Report'!$E$11="","",'Annual Financial Report'!$E$11)</f>
        <v/>
      </c>
      <c r="E8" t="str">
        <f>IF('Annual Financial Report'!$F$11="","",'Annual Financial Report'!$F$11)</f>
        <v/>
      </c>
      <c r="F8" t="str">
        <f>IF('Annual Financial Report'!$G$11="","",'Annual Financial Report'!$G$11)</f>
        <v/>
      </c>
      <c r="G8" t="str">
        <f>IF('Annual Financial Report'!$H$11="","",'Annual Financial Report'!$H$11)</f>
        <v/>
      </c>
      <c r="H8" t="str">
        <f>IF('Annual Financial Report'!$I$11="","",'Annual Financial Report'!$I$11)</f>
        <v/>
      </c>
      <c r="I8" t="str">
        <f>IF('Annual Financial Report'!$K$11="","",'Annual Financial Report'!$K$11)</f>
        <v/>
      </c>
      <c r="J8" t="str">
        <f>IF('Annual Financial Report'!$L$11="","",'Annual Financial Report'!$L$11)</f>
        <v/>
      </c>
    </row>
    <row r="9" spans="1:10" x14ac:dyDescent="0.25">
      <c r="A9" s="238" t="s">
        <v>54</v>
      </c>
      <c r="B9" t="str">
        <f>IF('Annual Financial Report'!$C$12="","",'Annual Financial Report'!$C$12)</f>
        <v/>
      </c>
      <c r="C9" t="str">
        <f>IF('Annual Financial Report'!$D$12="","",'Annual Financial Report'!$D$12)</f>
        <v/>
      </c>
      <c r="D9" t="str">
        <f>IF('Annual Financial Report'!$E$12="","",'Annual Financial Report'!$E$12)</f>
        <v/>
      </c>
      <c r="E9" t="str">
        <f>IF('Annual Financial Report'!$F$12="","",'Annual Financial Report'!$F$12)</f>
        <v/>
      </c>
      <c r="F9" t="str">
        <f>IF('Annual Financial Report'!$G$12="","",'Annual Financial Report'!$G$12)</f>
        <v/>
      </c>
      <c r="G9" t="str">
        <f>IF('Annual Financial Report'!$H$12="","",'Annual Financial Report'!$H$12)</f>
        <v/>
      </c>
      <c r="H9" t="str">
        <f>IF('Annual Financial Report'!$I$12="","",'Annual Financial Report'!$I$12)</f>
        <v/>
      </c>
      <c r="I9" t="str">
        <f>IF('Annual Financial Report'!$K$12="","",'Annual Financial Report'!$K$12)</f>
        <v/>
      </c>
      <c r="J9" t="str">
        <f>IF('Annual Financial Report'!$L$12="","",'Annual Financial Report'!$L$12)</f>
        <v/>
      </c>
    </row>
    <row r="10" spans="1:10" x14ac:dyDescent="0.25">
      <c r="A10" s="238" t="s">
        <v>133</v>
      </c>
      <c r="B10" t="str">
        <f>IF('Annual Financial Report'!$C$13="","",'Annual Financial Report'!$C$13)</f>
        <v/>
      </c>
      <c r="C10" t="str">
        <f>IF('Annual Financial Report'!$D$13="","",'Annual Financial Report'!D$13)</f>
        <v/>
      </c>
      <c r="D10" t="str">
        <f>IF('Annual Financial Report'!$E$13="","",'Annual Financial Report'!$E$13)</f>
        <v/>
      </c>
      <c r="E10" t="str">
        <f>IF('Annual Financial Report'!$F$13="","",'Annual Financial Report'!$F$13)</f>
        <v/>
      </c>
      <c r="F10" t="str">
        <f>IF('Annual Financial Report'!$G$13="","",'Annual Financial Report'!$G$13)</f>
        <v/>
      </c>
      <c r="G10" t="str">
        <f>IF('Annual Financial Report'!$H$13="","",'Annual Financial Report'!$H$13)</f>
        <v/>
      </c>
      <c r="H10" t="str">
        <f>IF('Annual Financial Report'!$I$13="","",'Annual Financial Report'!$I$13)</f>
        <v/>
      </c>
      <c r="I10" t="str">
        <f>IF('Annual Financial Report'!$K$13="","",'Annual Financial Report'!$K$13)</f>
        <v/>
      </c>
      <c r="J10" t="str">
        <f>IF('Annual Financial Report'!$L$13="","",'Annual Financial Report'!$L$13)</f>
        <v/>
      </c>
    </row>
    <row r="11" spans="1:10" x14ac:dyDescent="0.25">
      <c r="A11" s="238" t="s">
        <v>475</v>
      </c>
      <c r="B11" t="str">
        <f>IF('Annual Financial Report'!$C$14="","",'Annual Financial Report'!$C$14)</f>
        <v/>
      </c>
      <c r="C11" t="str">
        <f>IF('Annual Financial Report'!$D$14="","",'Annual Financial Report'!D$14)</f>
        <v/>
      </c>
      <c r="D11" t="str">
        <f>IF('Annual Financial Report'!$E$14="","",'Annual Financial Report'!$E$14)</f>
        <v/>
      </c>
      <c r="E11" t="str">
        <f>IF('Annual Financial Report'!$F$14="","",'Annual Financial Report'!$F$14)</f>
        <v/>
      </c>
      <c r="F11" t="str">
        <f>IF('Annual Financial Report'!$G$14="","",'Annual Financial Report'!$G$14)</f>
        <v/>
      </c>
      <c r="G11" t="str">
        <f>IF('Annual Financial Report'!$H$14="","",'Annual Financial Report'!$H$14)</f>
        <v/>
      </c>
      <c r="H11" t="str">
        <f>IF('Annual Financial Report'!$I$14="","",'Annual Financial Report'!$I$14)</f>
        <v/>
      </c>
      <c r="I11" t="str">
        <f>IF('Annual Financial Report'!$K$14="","",'Annual Financial Report'!$K$14)</f>
        <v/>
      </c>
      <c r="J11" t="str">
        <f>IF('Annual Financial Report'!$L$14="","",'Annual Financial Report'!$L$14)</f>
        <v/>
      </c>
    </row>
    <row r="12" spans="1:10" x14ac:dyDescent="0.25">
      <c r="A12" s="238" t="s">
        <v>588</v>
      </c>
      <c r="B12" s="7" t="str">
        <f>IF('Annual Financial Report'!$C$15="","",'Annual Financial Report'!$C$15)</f>
        <v/>
      </c>
      <c r="C12" s="7" t="str">
        <f>IF('Annual Financial Report'!$D$15="","",'Annual Financial Report'!$D$15)</f>
        <v/>
      </c>
      <c r="D12" s="7" t="str">
        <f>IF('Annual Financial Report'!$E$15="","",'Annual Financial Report'!$E$15)</f>
        <v/>
      </c>
      <c r="E12" s="7" t="str">
        <f>IF('Annual Financial Report'!$F$15="","",'Annual Financial Report'!$F$15)</f>
        <v/>
      </c>
      <c r="F12" s="7" t="str">
        <f>IF('Annual Financial Report'!$G$15="","",'Annual Financial Report'!$G$15)</f>
        <v/>
      </c>
      <c r="G12" s="7" t="str">
        <f>IF('Annual Financial Report'!$H$15="","",'Annual Financial Report'!$H$15)</f>
        <v/>
      </c>
      <c r="H12" s="7" t="str">
        <f>IF('Annual Financial Report'!$I$15="","",'Annual Financial Report'!$I$15)</f>
        <v/>
      </c>
      <c r="I12" s="7" t="str">
        <f>IF('Annual Financial Report'!$K$15="","",'Annual Financial Report'!$K$15)</f>
        <v/>
      </c>
      <c r="J12" s="7" t="str">
        <f>IF('Annual Financial Report'!$L$15="","",'Annual Financial Report'!$L$15)</f>
        <v/>
      </c>
    </row>
    <row r="13" spans="1:10" x14ac:dyDescent="0.25">
      <c r="A13" s="239" t="s">
        <v>32</v>
      </c>
      <c r="B13" t="str">
        <f>IF('Annual Financial Report'!$C$16="","",'Annual Financial Report'!$C$16)</f>
        <v/>
      </c>
      <c r="C13" t="str">
        <f>IF('Annual Financial Report'!$D$16="","",'Annual Financial Report'!$D$16)</f>
        <v/>
      </c>
      <c r="D13" t="str">
        <f>IF('Annual Financial Report'!$E$16="","",'Annual Financial Report'!$E$16)</f>
        <v/>
      </c>
      <c r="E13" t="str">
        <f>IF('Annual Financial Report'!$F$16="","",'Annual Financial Report'!$F$16)</f>
        <v/>
      </c>
      <c r="F13" t="str">
        <f>IF('Annual Financial Report'!$G$16="","",'Annual Financial Report'!$G$16)</f>
        <v/>
      </c>
      <c r="G13" t="str">
        <f>IF('Annual Financial Report'!$H$16="","",'Annual Financial Report'!$H$16)</f>
        <v/>
      </c>
      <c r="H13" t="str">
        <f>IF('Annual Financial Report'!$I$16="","",'Annual Financial Report'!$I$16)</f>
        <v/>
      </c>
      <c r="I13" t="str">
        <f>IF('Annual Financial Report'!$K$16="","",'Annual Financial Report'!$K$16)</f>
        <v/>
      </c>
      <c r="J13" t="str">
        <f>IF('Annual Financial Report'!$L$16="","",'Annual Financial Report'!$L$16)</f>
        <v/>
      </c>
    </row>
    <row r="16" spans="1:10" ht="25" x14ac:dyDescent="0.25">
      <c r="A16" s="240" t="s">
        <v>386</v>
      </c>
      <c r="B16" s="244" t="s">
        <v>384</v>
      </c>
      <c r="C16" s="244" t="s">
        <v>385</v>
      </c>
      <c r="D16" s="245" t="s">
        <v>380</v>
      </c>
      <c r="E16" s="245" t="s">
        <v>379</v>
      </c>
      <c r="F16" s="245" t="s">
        <v>512</v>
      </c>
      <c r="G16" s="245" t="s">
        <v>445</v>
      </c>
      <c r="H16" s="245" t="s">
        <v>381</v>
      </c>
      <c r="I16" s="245" t="s">
        <v>382</v>
      </c>
      <c r="J16" s="245" t="s">
        <v>383</v>
      </c>
    </row>
    <row r="17" spans="1:10" x14ac:dyDescent="0.25">
      <c r="A17" s="238" t="s">
        <v>49</v>
      </c>
      <c r="B17" t="str">
        <f>IF('Annual Financial Report'!$C$22="","",'Annual Financial Report'!$C$22)</f>
        <v/>
      </c>
      <c r="C17" t="str">
        <f>IF('Annual Financial Report'!$D$22="","",'Annual Financial Report'!$D$22)</f>
        <v/>
      </c>
      <c r="D17" t="str">
        <f>IF('Annual Financial Report'!$E$22="","",'Annual Financial Report'!$E$22)</f>
        <v/>
      </c>
      <c r="E17" t="str">
        <f>IF('Annual Financial Report'!$F$22="","",'Annual Financial Report'!$F$22)</f>
        <v/>
      </c>
      <c r="F17" t="str">
        <f>IF('Annual Financial Report'!$G$22="","",'Annual Financial Report'!$G$22)</f>
        <v/>
      </c>
      <c r="G17" t="str">
        <f>IF('Annual Financial Report'!$H$22="","",'Annual Financial Report'!$H$22)</f>
        <v/>
      </c>
      <c r="H17" t="str">
        <f>IF('Annual Financial Report'!$I$22="","",'Annual Financial Report'!$I$22)</f>
        <v/>
      </c>
      <c r="I17" t="str">
        <f>IF('Annual Financial Report'!$K$22="","",'Annual Financial Report'!$K$22)</f>
        <v/>
      </c>
      <c r="J17" t="str">
        <f>IF('Annual Financial Report'!$L$22="","",'Annual Financial Report'!$L$22)</f>
        <v/>
      </c>
    </row>
    <row r="18" spans="1:10" x14ac:dyDescent="0.25">
      <c r="A18" s="238" t="s">
        <v>48</v>
      </c>
      <c r="B18" t="str">
        <f>IF('Annual Financial Report'!$C$23="","",'Annual Financial Report'!$C$23)</f>
        <v/>
      </c>
      <c r="C18" t="str">
        <f>IF('Annual Financial Report'!$D$23="","",'Annual Financial Report'!$D$23)</f>
        <v/>
      </c>
      <c r="D18" t="str">
        <f>IF('Annual Financial Report'!$E$23="","",'Annual Financial Report'!$E$23)</f>
        <v/>
      </c>
      <c r="E18" t="str">
        <f>IF('Annual Financial Report'!$F$23="","",'Annual Financial Report'!$F$23)</f>
        <v/>
      </c>
      <c r="F18" t="str">
        <f>IF('Annual Financial Report'!$G$23="","",'Annual Financial Report'!$G$23)</f>
        <v/>
      </c>
      <c r="G18" t="str">
        <f>IF('Annual Financial Report'!$H$23="","",'Annual Financial Report'!$H$23)</f>
        <v/>
      </c>
      <c r="H18" t="str">
        <f>IF('Annual Financial Report'!$I$23="","",'Annual Financial Report'!$I$23)</f>
        <v/>
      </c>
      <c r="I18" t="str">
        <f>IF('Annual Financial Report'!$K$23="","",'Annual Financial Report'!$K$23)</f>
        <v/>
      </c>
      <c r="J18" t="str">
        <f>IF('Annual Financial Report'!$L$23="","",'Annual Financial Report'!$L$23)</f>
        <v/>
      </c>
    </row>
    <row r="19" spans="1:10" x14ac:dyDescent="0.25">
      <c r="A19" s="238" t="s">
        <v>54</v>
      </c>
      <c r="B19" t="str">
        <f>IF('Annual Financial Report'!$C$24="","",'Annual Financial Report'!$C$24)</f>
        <v/>
      </c>
      <c r="C19" t="str">
        <f>IF('Annual Financial Report'!$D$24="","",'Annual Financial Report'!$D$24)</f>
        <v/>
      </c>
      <c r="D19" t="str">
        <f>IF('Annual Financial Report'!$E$24="","",'Annual Financial Report'!$E$24)</f>
        <v/>
      </c>
      <c r="E19" t="str">
        <f>IF('Annual Financial Report'!$F$24="","",'Annual Financial Report'!$F$24)</f>
        <v/>
      </c>
      <c r="F19" t="str">
        <f>IF('Annual Financial Report'!$G$24="","",'Annual Financial Report'!$G$24)</f>
        <v/>
      </c>
      <c r="G19" t="str">
        <f>IF('Annual Financial Report'!$H$24="","",'Annual Financial Report'!$H$24)</f>
        <v/>
      </c>
      <c r="H19" t="str">
        <f>IF('Annual Financial Report'!$I$24="","",'Annual Financial Report'!$I$24)</f>
        <v/>
      </c>
      <c r="I19" t="str">
        <f>IF('Annual Financial Report'!$K$24="","",'Annual Financial Report'!$K$24)</f>
        <v/>
      </c>
      <c r="J19" t="str">
        <f>IF('Annual Financial Report'!$L$24="","",'Annual Financial Report'!$L$24)</f>
        <v/>
      </c>
    </row>
    <row r="20" spans="1:10" x14ac:dyDescent="0.25">
      <c r="A20" s="238" t="s">
        <v>133</v>
      </c>
      <c r="B20" t="str">
        <f>IF('Annual Financial Report'!$C$25="","",'Annual Financial Report'!$C$25)</f>
        <v/>
      </c>
      <c r="C20" t="str">
        <f>IF('Annual Financial Report'!$D$25="","",'Annual Financial Report'!D$25)</f>
        <v/>
      </c>
      <c r="D20" t="str">
        <f>IF('Annual Financial Report'!$E$25="","",'Annual Financial Report'!$E$25)</f>
        <v/>
      </c>
      <c r="E20" t="str">
        <f>IF('Annual Financial Report'!$F$25="","",'Annual Financial Report'!$F$25)</f>
        <v/>
      </c>
      <c r="F20" t="str">
        <f>IF('Annual Financial Report'!$G$25="","",'Annual Financial Report'!$G$25)</f>
        <v/>
      </c>
      <c r="G20" t="str">
        <f>IF('Annual Financial Report'!$H$25="","",'Annual Financial Report'!$H$25)</f>
        <v/>
      </c>
      <c r="H20" t="str">
        <f>IF('Annual Financial Report'!$I$25="","",'Annual Financial Report'!$I$25)</f>
        <v/>
      </c>
      <c r="I20" t="str">
        <f>IF('Annual Financial Report'!$K$25="","",'Annual Financial Report'!$K$25)</f>
        <v/>
      </c>
      <c r="J20" t="str">
        <f>IF('Annual Financial Report'!$L$25="","",'Annual Financial Report'!$L$25)</f>
        <v/>
      </c>
    </row>
    <row r="21" spans="1:10" x14ac:dyDescent="0.25">
      <c r="A21" s="238" t="s">
        <v>475</v>
      </c>
      <c r="B21" t="str">
        <f>IF('Annual Financial Report'!$C$26="","",'Annual Financial Report'!$C$26)</f>
        <v/>
      </c>
      <c r="C21" t="str">
        <f>IF('Annual Financial Report'!$D$26="","",'Annual Financial Report'!D$26)</f>
        <v/>
      </c>
      <c r="D21" t="str">
        <f>IF('Annual Financial Report'!$E$26="","",'Annual Financial Report'!$E$26)</f>
        <v/>
      </c>
      <c r="E21" t="str">
        <f>IF('Annual Financial Report'!$F$26="","",'Annual Financial Report'!$F$26)</f>
        <v/>
      </c>
      <c r="F21" t="str">
        <f>IF('Annual Financial Report'!$G$26="","",'Annual Financial Report'!$G$26)</f>
        <v/>
      </c>
      <c r="G21" t="str">
        <f>IF('Annual Financial Report'!$H$26="","",'Annual Financial Report'!$H$26)</f>
        <v/>
      </c>
      <c r="H21" t="str">
        <f>IF('Annual Financial Report'!$I$26="","",'Annual Financial Report'!$I$26)</f>
        <v/>
      </c>
      <c r="I21" t="str">
        <f>IF('Annual Financial Report'!$K$26="","",'Annual Financial Report'!$K$26)</f>
        <v/>
      </c>
      <c r="J21" t="str">
        <f>IF('Annual Financial Report'!$L$26="","",'Annual Financial Report'!$L$26)</f>
        <v/>
      </c>
    </row>
    <row r="22" spans="1:10" x14ac:dyDescent="0.25">
      <c r="A22" s="238" t="s">
        <v>588</v>
      </c>
      <c r="B22" s="7" t="str">
        <f>IF('Annual Financial Report'!$C$27="","",'Annual Financial Report'!$C$27)</f>
        <v/>
      </c>
      <c r="C22" s="7" t="str">
        <f>IF('Annual Financial Report'!$D$27="","",'Annual Financial Report'!$D$27)</f>
        <v/>
      </c>
      <c r="D22" s="7" t="str">
        <f>IF('Annual Financial Report'!$E$27="","",'Annual Financial Report'!$E$27)</f>
        <v/>
      </c>
      <c r="E22" s="7" t="str">
        <f>IF('Annual Financial Report'!$F$27="","",'Annual Financial Report'!$F$27)</f>
        <v/>
      </c>
      <c r="F22" s="7" t="str">
        <f>IF('Annual Financial Report'!$G$27="","",'Annual Financial Report'!$G$27)</f>
        <v/>
      </c>
      <c r="G22" s="7" t="str">
        <f>IF('Annual Financial Report'!$H$27="","",'Annual Financial Report'!$H$27)</f>
        <v/>
      </c>
      <c r="H22" s="7" t="str">
        <f>IF('Annual Financial Report'!$I$27="","",'Annual Financial Report'!$I$27)</f>
        <v/>
      </c>
      <c r="I22" s="7" t="str">
        <f>IF('Annual Financial Report'!$K$27="","",'Annual Financial Report'!$K$27)</f>
        <v/>
      </c>
      <c r="J22" s="7" t="str">
        <f>IF('Annual Financial Report'!$L$27="","",'Annual Financial Report'!$L$27)</f>
        <v/>
      </c>
    </row>
    <row r="23" spans="1:10" x14ac:dyDescent="0.25">
      <c r="A23" s="239" t="s">
        <v>32</v>
      </c>
      <c r="B23" t="str">
        <f>IF('Annual Financial Report'!$C$28="","",'Annual Financial Report'!$C$28)</f>
        <v/>
      </c>
      <c r="C23" t="str">
        <f>IF('Annual Financial Report'!$D$28="","",'Annual Financial Report'!$D$28)</f>
        <v/>
      </c>
      <c r="D23" t="str">
        <f>IF('Annual Financial Report'!$E$28="","",'Annual Financial Report'!$E$28)</f>
        <v/>
      </c>
      <c r="E23" t="str">
        <f>IF('Annual Financial Report'!$F$28="","",'Annual Financial Report'!$F$28)</f>
        <v/>
      </c>
      <c r="F23" t="str">
        <f>IF('Annual Financial Report'!$G$28="","",'Annual Financial Report'!$G$28)</f>
        <v/>
      </c>
      <c r="G23" t="str">
        <f>IF('Annual Financial Report'!$H$28="","",'Annual Financial Report'!$H$28)</f>
        <v/>
      </c>
      <c r="H23" t="str">
        <f>IF('Annual Financial Report'!$I$28="","",'Annual Financial Report'!$I$28)</f>
        <v/>
      </c>
      <c r="I23" t="str">
        <f>IF('Annual Financial Report'!$K$28="","",'Annual Financial Report'!$K$28)</f>
        <v/>
      </c>
      <c r="J23" t="str">
        <f>IF('Annual Financial Report'!$L$28="","",'Annual Financial Report'!$L$28)</f>
        <v/>
      </c>
    </row>
    <row r="26" spans="1:10" ht="25" x14ac:dyDescent="0.25">
      <c r="A26" s="269" t="s">
        <v>112</v>
      </c>
      <c r="B26" s="244" t="s">
        <v>384</v>
      </c>
      <c r="C26" s="244" t="s">
        <v>385</v>
      </c>
      <c r="D26" s="245" t="s">
        <v>380</v>
      </c>
      <c r="E26" s="245" t="s">
        <v>379</v>
      </c>
      <c r="F26" s="245" t="s">
        <v>512</v>
      </c>
      <c r="G26" s="245" t="s">
        <v>445</v>
      </c>
      <c r="H26" s="245" t="s">
        <v>381</v>
      </c>
      <c r="I26" s="245" t="s">
        <v>382</v>
      </c>
      <c r="J26" s="245" t="s">
        <v>383</v>
      </c>
    </row>
    <row r="27" spans="1:10" x14ac:dyDescent="0.25">
      <c r="A27" s="238" t="s">
        <v>49</v>
      </c>
      <c r="B27" t="str">
        <f t="shared" ref="B27:J27" si="0">IF(SUM(B7,B17)=0,"",SUM(B7,B17))</f>
        <v/>
      </c>
      <c r="C27" t="str">
        <f t="shared" si="0"/>
        <v/>
      </c>
      <c r="D27" t="str">
        <f t="shared" si="0"/>
        <v/>
      </c>
      <c r="E27" t="str">
        <f t="shared" si="0"/>
        <v/>
      </c>
      <c r="F27" t="str">
        <f t="shared" si="0"/>
        <v/>
      </c>
      <c r="G27" t="str">
        <f t="shared" si="0"/>
        <v/>
      </c>
      <c r="H27" t="str">
        <f t="shared" si="0"/>
        <v/>
      </c>
      <c r="I27" t="str">
        <f t="shared" si="0"/>
        <v/>
      </c>
      <c r="J27" t="str">
        <f t="shared" si="0"/>
        <v/>
      </c>
    </row>
    <row r="28" spans="1:10" x14ac:dyDescent="0.25">
      <c r="A28" s="238" t="s">
        <v>48</v>
      </c>
      <c r="B28" t="str">
        <f t="shared" ref="B28:J28" si="1">IF(SUM(B8,B18)=0,"",SUM(B8,B18))</f>
        <v/>
      </c>
      <c r="C28" t="str">
        <f t="shared" si="1"/>
        <v/>
      </c>
      <c r="D28" t="str">
        <f t="shared" si="1"/>
        <v/>
      </c>
      <c r="E28" t="str">
        <f t="shared" si="1"/>
        <v/>
      </c>
      <c r="F28" t="str">
        <f t="shared" si="1"/>
        <v/>
      </c>
      <c r="G28" t="str">
        <f t="shared" si="1"/>
        <v/>
      </c>
      <c r="H28" t="str">
        <f t="shared" si="1"/>
        <v/>
      </c>
      <c r="I28" t="str">
        <f t="shared" si="1"/>
        <v/>
      </c>
      <c r="J28" t="str">
        <f t="shared" si="1"/>
        <v/>
      </c>
    </row>
    <row r="29" spans="1:10" x14ac:dyDescent="0.25">
      <c r="A29" s="238" t="s">
        <v>54</v>
      </c>
      <c r="B29" t="str">
        <f t="shared" ref="B29:J29" si="2">IF(SUM(B9,B19)=0,"",SUM(B9,B19))</f>
        <v/>
      </c>
      <c r="C29" t="str">
        <f t="shared" si="2"/>
        <v/>
      </c>
      <c r="D29" t="str">
        <f t="shared" si="2"/>
        <v/>
      </c>
      <c r="E29" t="str">
        <f t="shared" si="2"/>
        <v/>
      </c>
      <c r="F29" t="str">
        <f t="shared" si="2"/>
        <v/>
      </c>
      <c r="G29" t="str">
        <f t="shared" si="2"/>
        <v/>
      </c>
      <c r="H29" t="str">
        <f t="shared" si="2"/>
        <v/>
      </c>
      <c r="I29" t="str">
        <f t="shared" si="2"/>
        <v/>
      </c>
      <c r="J29" t="str">
        <f t="shared" si="2"/>
        <v/>
      </c>
    </row>
    <row r="30" spans="1:10" x14ac:dyDescent="0.25">
      <c r="A30" s="238" t="s">
        <v>133</v>
      </c>
      <c r="B30" t="str">
        <f t="shared" ref="B30:J30" si="3">IF(SUM(B10,B20)=0,"",SUM(B10,B20))</f>
        <v/>
      </c>
      <c r="C30" t="str">
        <f t="shared" si="3"/>
        <v/>
      </c>
      <c r="D30" t="str">
        <f t="shared" si="3"/>
        <v/>
      </c>
      <c r="E30" t="str">
        <f t="shared" si="3"/>
        <v/>
      </c>
      <c r="F30" t="str">
        <f t="shared" si="3"/>
        <v/>
      </c>
      <c r="G30" t="str">
        <f t="shared" si="3"/>
        <v/>
      </c>
      <c r="H30" t="str">
        <f t="shared" si="3"/>
        <v/>
      </c>
      <c r="I30" t="str">
        <f t="shared" si="3"/>
        <v/>
      </c>
      <c r="J30" t="str">
        <f t="shared" si="3"/>
        <v/>
      </c>
    </row>
    <row r="31" spans="1:10" x14ac:dyDescent="0.25">
      <c r="A31" s="238" t="s">
        <v>475</v>
      </c>
      <c r="B31" t="str">
        <f t="shared" ref="B31:J31" si="4">IF(SUM(B11,B21)=0,"",SUM(B11,B21))</f>
        <v/>
      </c>
      <c r="C31" t="str">
        <f t="shared" si="4"/>
        <v/>
      </c>
      <c r="D31" t="str">
        <f t="shared" si="4"/>
        <v/>
      </c>
      <c r="E31" t="str">
        <f t="shared" si="4"/>
        <v/>
      </c>
      <c r="F31" t="str">
        <f t="shared" si="4"/>
        <v/>
      </c>
      <c r="G31" t="str">
        <f t="shared" si="4"/>
        <v/>
      </c>
      <c r="H31" t="str">
        <f t="shared" si="4"/>
        <v/>
      </c>
      <c r="I31" t="str">
        <f t="shared" si="4"/>
        <v/>
      </c>
      <c r="J31" t="str">
        <f t="shared" si="4"/>
        <v/>
      </c>
    </row>
    <row r="32" spans="1:10" x14ac:dyDescent="0.25">
      <c r="A32" s="238" t="s">
        <v>588</v>
      </c>
      <c r="B32" t="str">
        <f t="shared" ref="B32:J32" si="5">IF(SUM(B12,B22)=0,"",SUM(B12,B22))</f>
        <v/>
      </c>
      <c r="C32" t="str">
        <f t="shared" si="5"/>
        <v/>
      </c>
      <c r="D32" t="str">
        <f t="shared" si="5"/>
        <v/>
      </c>
      <c r="E32" t="str">
        <f t="shared" si="5"/>
        <v/>
      </c>
      <c r="F32" t="str">
        <f t="shared" si="5"/>
        <v/>
      </c>
      <c r="G32" t="str">
        <f t="shared" si="5"/>
        <v/>
      </c>
      <c r="H32" t="str">
        <f t="shared" si="5"/>
        <v/>
      </c>
      <c r="I32" t="str">
        <f t="shared" si="5"/>
        <v/>
      </c>
      <c r="J32" t="str">
        <f t="shared" si="5"/>
        <v/>
      </c>
    </row>
    <row r="33" spans="1:11" x14ac:dyDescent="0.25">
      <c r="A33" s="239" t="s">
        <v>32</v>
      </c>
      <c r="B33" t="str">
        <f t="shared" ref="B33:J33" si="6">IF(SUM(B13,B23)=0,"",SUM(B13,B23))</f>
        <v/>
      </c>
      <c r="C33" t="str">
        <f t="shared" si="6"/>
        <v/>
      </c>
      <c r="D33" t="str">
        <f t="shared" si="6"/>
        <v/>
      </c>
      <c r="E33" t="str">
        <f t="shared" si="6"/>
        <v/>
      </c>
      <c r="F33" t="str">
        <f t="shared" si="6"/>
        <v/>
      </c>
      <c r="G33" t="str">
        <f t="shared" si="6"/>
        <v/>
      </c>
      <c r="H33" t="str">
        <f t="shared" si="6"/>
        <v/>
      </c>
      <c r="I33" t="str">
        <f t="shared" si="6"/>
        <v/>
      </c>
      <c r="J33" t="str">
        <f t="shared" si="6"/>
        <v/>
      </c>
    </row>
    <row r="36" spans="1:11" ht="13" x14ac:dyDescent="0.25">
      <c r="A36" s="240" t="s">
        <v>394</v>
      </c>
      <c r="B36" s="244" t="s">
        <v>395</v>
      </c>
      <c r="C36" s="244" t="s">
        <v>396</v>
      </c>
      <c r="E36" s="7" t="s">
        <v>476</v>
      </c>
      <c r="F36" s="252" t="s">
        <v>470</v>
      </c>
      <c r="G36" s="252" t="s">
        <v>469</v>
      </c>
      <c r="H36" s="252" t="s">
        <v>471</v>
      </c>
      <c r="I36" s="252" t="s">
        <v>472</v>
      </c>
      <c r="J36" s="252" t="s">
        <v>473</v>
      </c>
      <c r="K36" s="252" t="s">
        <v>474</v>
      </c>
    </row>
    <row r="37" spans="1:11" x14ac:dyDescent="0.25">
      <c r="A37" s="238" t="s">
        <v>49</v>
      </c>
      <c r="B37" t="str">
        <f>IF('Annual Financial Report'!$J$34="","",'Annual Financial Report'!$J$34)</f>
        <v/>
      </c>
      <c r="C37">
        <f>IF('Annual Financial Report'!$K$34="","",'Annual Financial Report'!$K$34)</f>
        <v>0</v>
      </c>
      <c r="E37" s="238" t="s">
        <v>378</v>
      </c>
      <c r="F37" t="str">
        <f>IF('Annual Financial Report'!$C$45="","",'Annual Financial Report'!$C$45)</f>
        <v/>
      </c>
      <c r="G37" t="str">
        <f>IF('Annual Financial Report'!$D$45="","",'Annual Financial Report'!$D$45)</f>
        <v/>
      </c>
      <c r="H37">
        <f>IF('Annual Financial Report'!$E$45="","",'Annual Financial Report'!$E$45)</f>
        <v>0</v>
      </c>
      <c r="I37" t="str">
        <f>IF('Annual Financial Report'!$F$45="","",'Annual Financial Report'!$F$45)</f>
        <v/>
      </c>
      <c r="J37" t="str">
        <f>IF('Annual Financial Report'!$G$45="","",'Annual Financial Report'!$G$45)</f>
        <v/>
      </c>
      <c r="K37">
        <f>IF('Annual Financial Report'!$H$45="","",'Annual Financial Report'!$H$45)</f>
        <v>0</v>
      </c>
    </row>
    <row r="38" spans="1:11" x14ac:dyDescent="0.25">
      <c r="A38" s="238" t="s">
        <v>48</v>
      </c>
      <c r="B38" t="str">
        <f>IF('Annual Financial Report'!$J$35="","",'Annual Financial Report'!$J$35)</f>
        <v/>
      </c>
      <c r="C38">
        <f>IF('Annual Financial Report'!$K$35="","",'Annual Financial Report'!$K$35)</f>
        <v>0</v>
      </c>
      <c r="E38" s="238" t="s">
        <v>386</v>
      </c>
      <c r="F38" t="str">
        <f>IF('Annual Financial Report'!$C$46="","",'Annual Financial Report'!$C$46)</f>
        <v/>
      </c>
      <c r="G38" t="str">
        <f>IF('Annual Financial Report'!$D$46="","",'Annual Financial Report'!$D$46)</f>
        <v/>
      </c>
      <c r="H38">
        <f>IF('Annual Financial Report'!$E$46="","",'Annual Financial Report'!$E$46)</f>
        <v>0</v>
      </c>
      <c r="I38" t="str">
        <f>IF('Annual Financial Report'!$F$46="","",'Annual Financial Report'!$F$46)</f>
        <v/>
      </c>
      <c r="J38" t="str">
        <f>IF('Annual Financial Report'!$G$46="","",'Annual Financial Report'!$G$46)</f>
        <v/>
      </c>
      <c r="K38">
        <f>IF('Annual Financial Report'!$H$46="","",'Annual Financial Report'!$H$46)</f>
        <v>0</v>
      </c>
    </row>
    <row r="39" spans="1:11" x14ac:dyDescent="0.25">
      <c r="A39" s="238" t="s">
        <v>54</v>
      </c>
      <c r="B39" t="str">
        <f>IF('Annual Financial Report'!$J$36="","",'Annual Financial Report'!$J$36)</f>
        <v/>
      </c>
      <c r="C39">
        <f>IF('Annual Financial Report'!$K$36="","",'Annual Financial Report'!$K$36)</f>
        <v>0</v>
      </c>
      <c r="E39" s="238" t="s">
        <v>112</v>
      </c>
      <c r="F39">
        <f>IF('Annual Financial Report'!$C$47="","",'Annual Financial Report'!$C$47)</f>
        <v>0</v>
      </c>
      <c r="G39">
        <f>IF('Annual Financial Report'!$D$47="","",'Annual Financial Report'!$D$47)</f>
        <v>0</v>
      </c>
      <c r="H39">
        <f>IF('Annual Financial Report'!$E$47="","",'Annual Financial Report'!$E$47)</f>
        <v>0</v>
      </c>
      <c r="I39">
        <f>IF('Annual Financial Report'!$F$47="","",'Annual Financial Report'!$F$47)</f>
        <v>0</v>
      </c>
      <c r="J39">
        <f>IF('Annual Financial Report'!$G$47="","",'Annual Financial Report'!$G$47)</f>
        <v>0</v>
      </c>
      <c r="K39">
        <f>IF('Annual Financial Report'!$H$47="","",'Annual Financial Report'!$H$47)</f>
        <v>0</v>
      </c>
    </row>
    <row r="40" spans="1:11" x14ac:dyDescent="0.25">
      <c r="A40" s="238" t="s">
        <v>133</v>
      </c>
      <c r="B40" t="str">
        <f>IF('Annual Financial Report'!$J$37="","",'Annual Financial Report'!$J$37)</f>
        <v/>
      </c>
      <c r="C40">
        <f>IF('Annual Financial Report'!$K$37="","",'Annual Financial Report'!$K$37)</f>
        <v>0</v>
      </c>
    </row>
    <row r="41" spans="1:11" x14ac:dyDescent="0.25">
      <c r="A41" s="238" t="s">
        <v>475</v>
      </c>
      <c r="B41" t="str">
        <f>IF('Annual Financial Report'!$J$38="","",'Annual Financial Report'!$J$38)</f>
        <v/>
      </c>
      <c r="C41">
        <f>IF('Annual Financial Report'!$K$38="","",'Annual Financial Report'!$K$38)</f>
        <v>0</v>
      </c>
      <c r="E41" t="s">
        <v>479</v>
      </c>
      <c r="F41" s="307" t="s">
        <v>477</v>
      </c>
      <c r="G41" s="307" t="s">
        <v>478</v>
      </c>
      <c r="H41" s="307" t="s">
        <v>480</v>
      </c>
      <c r="I41" s="307" t="s">
        <v>481</v>
      </c>
    </row>
    <row r="42" spans="1:11" x14ac:dyDescent="0.25">
      <c r="A42" s="238" t="s">
        <v>588</v>
      </c>
      <c r="B42" s="7" t="str">
        <f>IF('Annual Financial Report'!$J$39="","",'Annual Financial Report'!$J$39)</f>
        <v/>
      </c>
      <c r="C42" s="7">
        <f>IF('Annual Financial Report'!$K$39="","",'Annual Financial Report'!$K$39)</f>
        <v>0</v>
      </c>
      <c r="E42" s="239" t="s">
        <v>378</v>
      </c>
      <c r="F42" t="str">
        <f>IF('Annual Financial Report'!$J$45="","",'Annual Financial Report'!$J$45)</f>
        <v/>
      </c>
      <c r="G42" t="str">
        <f>IF('Annual Financial Report'!$K$45="","",'Annual Financial Report'!$K$45)</f>
        <v/>
      </c>
      <c r="H42" t="str">
        <f>IF('Annual Financial Report'!$L$45="","",'Annual Financial Report'!$L$45)</f>
        <v/>
      </c>
      <c r="I42" t="str">
        <f>IF('Annual Financial Report'!$M$45="","",'Annual Financial Report'!$M$45)</f>
        <v/>
      </c>
    </row>
    <row r="43" spans="1:11" x14ac:dyDescent="0.25">
      <c r="A43" s="239" t="s">
        <v>32</v>
      </c>
      <c r="B43" t="str">
        <f>IF('Annual Financial Report'!$J$40="","",'Annual Financial Report'!$J$40)</f>
        <v/>
      </c>
      <c r="C43">
        <f>IF('Annual Financial Report'!$K$40="","",'Annual Financial Report'!$K$40)</f>
        <v>0</v>
      </c>
      <c r="E43" s="239" t="s">
        <v>386</v>
      </c>
      <c r="F43" t="str">
        <f>IF('Annual Financial Report'!$J$46="","",'Annual Financial Report'!$J$46)</f>
        <v/>
      </c>
      <c r="G43" t="str">
        <f>IF('Annual Financial Report'!$K$46="","",'Annual Financial Report'!$K$46)</f>
        <v/>
      </c>
      <c r="H43" t="str">
        <f>IF('Annual Financial Report'!$L$46="","",'Annual Financial Report'!$L$46)</f>
        <v/>
      </c>
      <c r="I43" t="str">
        <f>IF('Annual Financial Report'!$M$46="","",'Annual Financial Report'!$M$46)</f>
        <v/>
      </c>
    </row>
    <row r="44" spans="1:11" x14ac:dyDescent="0.25">
      <c r="A44" s="239"/>
      <c r="E44" s="239" t="s">
        <v>112</v>
      </c>
      <c r="F44">
        <f>IF('Annual Financial Report'!$J$47="","",'Annual Financial Report'!$J$47)</f>
        <v>0</v>
      </c>
      <c r="G44">
        <f>IF('Annual Financial Report'!$K$47="","",'Annual Financial Report'!$K$47)</f>
        <v>0</v>
      </c>
      <c r="H44">
        <f>IF('Annual Financial Report'!$L$47="","",'Annual Financial Report'!$L$47)</f>
        <v>0</v>
      </c>
      <c r="I44">
        <f>IF('Annual Financial Report'!$M$47="","",'Annual Financial Report'!$M$47)</f>
        <v>0</v>
      </c>
    </row>
    <row r="47" spans="1:11" ht="13" x14ac:dyDescent="0.25">
      <c r="A47" s="240" t="s">
        <v>387</v>
      </c>
      <c r="B47" s="244" t="s">
        <v>384</v>
      </c>
      <c r="C47" s="244" t="s">
        <v>385</v>
      </c>
      <c r="D47" s="245" t="s">
        <v>389</v>
      </c>
      <c r="E47" s="245" t="s">
        <v>390</v>
      </c>
      <c r="F47" s="245" t="s">
        <v>391</v>
      </c>
      <c r="G47" s="245" t="s">
        <v>579</v>
      </c>
      <c r="H47" s="245" t="s">
        <v>392</v>
      </c>
      <c r="I47" s="245" t="s">
        <v>393</v>
      </c>
    </row>
    <row r="48" spans="1:11" x14ac:dyDescent="0.25">
      <c r="A48" s="238" t="s">
        <v>49</v>
      </c>
      <c r="B48" t="str">
        <f>IF('Annual Financial Report'!$C$52="","",'Annual Financial Report'!$C$52)</f>
        <v/>
      </c>
      <c r="C48" t="str">
        <f>IF('Annual Financial Report'!$D$52="","",'Annual Financial Report'!$D$52)</f>
        <v/>
      </c>
      <c r="D48" t="str">
        <f>IF('Annual Financial Report'!$E$52="","",'Annual Financial Report'!$E$52)</f>
        <v/>
      </c>
      <c r="E48" t="str">
        <f>IF('Annual Financial Report'!$F$52="","",'Annual Financial Report'!$F$52)</f>
        <v/>
      </c>
      <c r="F48" t="str">
        <f>IF('Annual Financial Report'!$G$52="","",'Annual Financial Report'!$G$52)</f>
        <v/>
      </c>
      <c r="G48" t="str">
        <f>IF('Annual Financial Report'!$H$52="","",'Annual Financial Report'!$H$52)</f>
        <v/>
      </c>
      <c r="H48" t="str">
        <f>IF('Annual Financial Report'!$J$52="","",'Annual Financial Report'!$J$52)</f>
        <v/>
      </c>
      <c r="I48">
        <f>IF('Annual Financial Report'!$K$52="","",'Annual Financial Report'!$K$52)</f>
        <v>0</v>
      </c>
    </row>
    <row r="49" spans="1:9" x14ac:dyDescent="0.25">
      <c r="A49" s="238" t="s">
        <v>48</v>
      </c>
      <c r="B49" t="str">
        <f>IF('Annual Financial Report'!$C$53="","",'Annual Financial Report'!$C$53)</f>
        <v/>
      </c>
      <c r="C49" t="str">
        <f>IF('Annual Financial Report'!$D$53="","",'Annual Financial Report'!$D$53)</f>
        <v/>
      </c>
      <c r="D49" t="str">
        <f>IF('Annual Financial Report'!$E$53="","",'Annual Financial Report'!$E$53)</f>
        <v/>
      </c>
      <c r="E49" t="str">
        <f>IF('Annual Financial Report'!$F$53="","",'Annual Financial Report'!$F$53)</f>
        <v/>
      </c>
      <c r="F49" t="str">
        <f>IF('Annual Financial Report'!$G$52="","",'Annual Financial Report'!$G$52)</f>
        <v/>
      </c>
      <c r="G49" t="str">
        <f>IF('Annual Financial Report'!$H$52="","",'Annual Financial Report'!$H$52)</f>
        <v/>
      </c>
      <c r="H49" t="str">
        <f>IF('Annual Financial Report'!$J$53="","",'Annual Financial Report'!$J$53)</f>
        <v/>
      </c>
      <c r="I49">
        <f>IF('Annual Financial Report'!$K$53="","",'Annual Financial Report'!$K$53)</f>
        <v>0</v>
      </c>
    </row>
    <row r="50" spans="1:9" x14ac:dyDescent="0.25">
      <c r="A50" s="238" t="s">
        <v>54</v>
      </c>
      <c r="B50" t="str">
        <f>IF('Annual Financial Report'!$C$54="","",'Annual Financial Report'!$C$54)</f>
        <v/>
      </c>
      <c r="C50" t="str">
        <f>IF('Annual Financial Report'!$D$54="","",'Annual Financial Report'!$D$54)</f>
        <v/>
      </c>
      <c r="D50" t="str">
        <f>IF('Annual Financial Report'!$E$54="","",'Annual Financial Report'!$E$54)</f>
        <v/>
      </c>
      <c r="E50" t="str">
        <f>IF('Annual Financial Report'!$F$54="","",'Annual Financial Report'!$F$54)</f>
        <v/>
      </c>
      <c r="F50" t="str">
        <f>IF('Annual Financial Report'!$G$52="","",'Annual Financial Report'!$G$52)</f>
        <v/>
      </c>
      <c r="G50" t="str">
        <f>IF('Annual Financial Report'!$H$52="","",'Annual Financial Report'!$H$52)</f>
        <v/>
      </c>
      <c r="H50" t="str">
        <f>IF('Annual Financial Report'!$J$54="","",'Annual Financial Report'!$J$54)</f>
        <v/>
      </c>
      <c r="I50">
        <f>IF('Annual Financial Report'!$K$54="","",'Annual Financial Report'!$K$54)</f>
        <v>0</v>
      </c>
    </row>
    <row r="51" spans="1:9" x14ac:dyDescent="0.25">
      <c r="A51" s="238" t="s">
        <v>133</v>
      </c>
      <c r="B51" t="str">
        <f>IF('Annual Financial Report'!$C$55="","",'Annual Financial Report'!$C$55)</f>
        <v/>
      </c>
      <c r="C51" t="str">
        <f>IF('Annual Financial Report'!$D$55="","",'Annual Financial Report'!D$55)</f>
        <v/>
      </c>
      <c r="D51" t="str">
        <f>IF('Annual Financial Report'!$E$55="","",'Annual Financial Report'!$E$55)</f>
        <v/>
      </c>
      <c r="E51" t="str">
        <f>IF('Annual Financial Report'!$F$55="","",'Annual Financial Report'!$F$55)</f>
        <v/>
      </c>
      <c r="F51" t="str">
        <f>IF('Annual Financial Report'!$G$52="","",'Annual Financial Report'!$G$52)</f>
        <v/>
      </c>
      <c r="G51" t="str">
        <f>IF('Annual Financial Report'!$H$52="","",'Annual Financial Report'!$H$52)</f>
        <v/>
      </c>
      <c r="H51" t="str">
        <f>IF('Annual Financial Report'!$J$55="","",'Annual Financial Report'!$J$55)</f>
        <v/>
      </c>
      <c r="I51">
        <f>IF('Annual Financial Report'!$K$55="","",'Annual Financial Report'!$K$55)</f>
        <v>0</v>
      </c>
    </row>
    <row r="52" spans="1:9" x14ac:dyDescent="0.25">
      <c r="A52" s="238" t="s">
        <v>475</v>
      </c>
      <c r="B52" t="str">
        <f>IF('Annual Financial Report'!$C$56="","",'Annual Financial Report'!$C$56)</f>
        <v/>
      </c>
      <c r="C52" t="str">
        <f>IF('Annual Financial Report'!$D$56="","",'Annual Financial Report'!D$56)</f>
        <v/>
      </c>
      <c r="D52" t="str">
        <f>IF('Annual Financial Report'!$E$56="","",'Annual Financial Report'!$E$56)</f>
        <v/>
      </c>
      <c r="E52" t="str">
        <f>IF('Annual Financial Report'!$F$56="","",'Annual Financial Report'!$F$56)</f>
        <v/>
      </c>
      <c r="F52" t="str">
        <f>IF('Annual Financial Report'!$G$52="","",'Annual Financial Report'!$G$52)</f>
        <v/>
      </c>
      <c r="G52" t="str">
        <f>IF('Annual Financial Report'!$H$52="","",'Annual Financial Report'!$H$52)</f>
        <v/>
      </c>
      <c r="H52" t="str">
        <f>IF('Annual Financial Report'!$J$56="","",'Annual Financial Report'!$J$56)</f>
        <v/>
      </c>
      <c r="I52">
        <f>IF('Annual Financial Report'!$K$56="","",'Annual Financial Report'!$K$56)</f>
        <v>0</v>
      </c>
    </row>
    <row r="53" spans="1:9" x14ac:dyDescent="0.25">
      <c r="A53" s="238" t="s">
        <v>588</v>
      </c>
      <c r="B53" s="7" t="str">
        <f>IF('Annual Financial Report'!$C$57="","",'Annual Financial Report'!$C$57)</f>
        <v/>
      </c>
      <c r="C53" s="7" t="str">
        <f>IF('Annual Financial Report'!$D$57="","",'Annual Financial Report'!$D$57)</f>
        <v/>
      </c>
      <c r="D53" s="7" t="str">
        <f>IF('Annual Financial Report'!$E$57="","",'Annual Financial Report'!$E$57)</f>
        <v/>
      </c>
      <c r="E53" s="7" t="str">
        <f>IF('Annual Financial Report'!$F$57="","",'Annual Financial Report'!$F$57)</f>
        <v/>
      </c>
      <c r="F53" t="str">
        <f>IF('Annual Financial Report'!$G$52="","",'Annual Financial Report'!$G$52)</f>
        <v/>
      </c>
      <c r="G53" s="7" t="str">
        <f>IF('Annual Financial Report'!$H$52="","",'Annual Financial Report'!$H$52)</f>
        <v/>
      </c>
      <c r="H53" s="7" t="str">
        <f>IF('Annual Financial Report'!$J$57="","",'Annual Financial Report'!$J$57)</f>
        <v/>
      </c>
      <c r="I53" s="7">
        <f>IF('Annual Financial Report'!$K$57="","",'Annual Financial Report'!$K$57)</f>
        <v>0</v>
      </c>
    </row>
    <row r="54" spans="1:9" x14ac:dyDescent="0.25">
      <c r="A54" s="239" t="s">
        <v>32</v>
      </c>
      <c r="B54" t="str">
        <f>IF('Annual Financial Report'!$C$58="","",'Annual Financial Report'!$C$58)</f>
        <v/>
      </c>
      <c r="C54" t="str">
        <f>IF('Annual Financial Report'!$D$58="","",'Annual Financial Report'!$D$58)</f>
        <v/>
      </c>
      <c r="D54" t="str">
        <f>IF('Annual Financial Report'!$E$58="","",'Annual Financial Report'!$E$58)</f>
        <v/>
      </c>
      <c r="E54" t="str">
        <f>IF('Annual Financial Report'!$F$58="","",'Annual Financial Report'!$F$58)</f>
        <v/>
      </c>
      <c r="F54" t="str">
        <f>IF('Annual Financial Report'!$G$52="","",'Annual Financial Report'!$G$52)</f>
        <v/>
      </c>
      <c r="G54" t="str">
        <f>IF('Annual Financial Report'!$H$52="","",'Annual Financial Report'!$H$52)</f>
        <v/>
      </c>
      <c r="H54" t="str">
        <f>IF('Annual Financial Report'!$J$58="","",'Annual Financial Report'!$J$58)</f>
        <v/>
      </c>
      <c r="I54">
        <f>IF('Annual Financial Report'!$K$58="","",'Annual Financial Report'!$K$58)</f>
        <v>0</v>
      </c>
    </row>
  </sheetData>
  <sheetProtection selectLockedCells="1" selectUnlockedCells="1"/>
  <phoneticPr fontId="8" type="noConversion"/>
  <pageMargins left="0.7" right="0.7" top="0.75" bottom="0.75" header="0.3" footer="0.3"/>
  <tableParts count="8">
    <tablePart r:id="rId1"/>
    <tablePart r:id="rId2"/>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EEC1-A23C-485D-BA33-1E80338B79C4}">
  <sheetPr codeName="Sheet3"/>
  <dimension ref="A1:H37"/>
  <sheetViews>
    <sheetView zoomScale="80" zoomScaleNormal="80" workbookViewId="0">
      <selection activeCell="A30" sqref="A30:C36"/>
    </sheetView>
  </sheetViews>
  <sheetFormatPr defaultRowHeight="12.5" x14ac:dyDescent="0.25"/>
  <cols>
    <col min="1" max="1" width="38" bestFit="1" customWidth="1"/>
    <col min="2" max="4" width="15.6328125" customWidth="1"/>
    <col min="5" max="5" width="9.453125" hidden="1" customWidth="1"/>
    <col min="6" max="8" width="12.26953125" customWidth="1"/>
    <col min="9" max="9" width="8.36328125" customWidth="1"/>
  </cols>
  <sheetData>
    <row r="1" spans="1:7" ht="15.5" x14ac:dyDescent="0.35">
      <c r="A1" s="9"/>
      <c r="B1" s="9"/>
      <c r="C1" s="9"/>
      <c r="D1" s="9"/>
      <c r="E1" s="9"/>
      <c r="F1" s="9"/>
      <c r="G1" s="9"/>
    </row>
    <row r="2" spans="1:7" ht="16" thickBot="1" x14ac:dyDescent="0.4">
      <c r="A2" s="8"/>
      <c r="B2" s="8"/>
      <c r="C2" s="8"/>
      <c r="D2" s="8"/>
      <c r="E2" s="8"/>
      <c r="F2" s="8"/>
      <c r="G2" s="8"/>
    </row>
    <row r="3" spans="1:7" ht="16" customHeight="1" x14ac:dyDescent="0.35">
      <c r="A3" s="458" t="s">
        <v>439</v>
      </c>
      <c r="B3" s="339" t="s">
        <v>378</v>
      </c>
      <c r="C3" s="345" t="s">
        <v>386</v>
      </c>
      <c r="D3" s="347" t="s">
        <v>112</v>
      </c>
      <c r="E3" s="9"/>
      <c r="F3" s="9"/>
      <c r="G3" s="9"/>
    </row>
    <row r="4" spans="1:7" ht="16" customHeight="1" thickBot="1" x14ac:dyDescent="0.4">
      <c r="A4" s="459"/>
      <c r="B4" s="342" t="str">
        <f>IFERROR('Annual Financial Report'!E17/'Annual Financial Report'!C17, "")</f>
        <v/>
      </c>
      <c r="C4" s="346" t="str">
        <f>IFERROR('Annual Financial Report'!E29/'Annual Financial Report'!C29, "")</f>
        <v/>
      </c>
      <c r="D4" s="348" t="str">
        <f>IFERROR(E4/'Annual Financial Report'!C41, "")</f>
        <v/>
      </c>
      <c r="E4" s="303">
        <f>SUM('Annual Financial Report'!E17,'Annual Financial Report'!E29)</f>
        <v>0</v>
      </c>
      <c r="F4" s="9"/>
      <c r="G4" s="9"/>
    </row>
    <row r="5" spans="1:7" ht="16" customHeight="1" thickBot="1" x14ac:dyDescent="0.4">
      <c r="A5" s="9"/>
      <c r="B5" s="9"/>
      <c r="C5" s="9"/>
      <c r="D5" s="9"/>
      <c r="E5" s="9"/>
      <c r="F5" s="9"/>
      <c r="G5" s="9"/>
    </row>
    <row r="6" spans="1:7" ht="16" customHeight="1" thickBot="1" x14ac:dyDescent="0.4">
      <c r="A6" s="326" t="s">
        <v>441</v>
      </c>
      <c r="B6" s="340" t="str">
        <f>IFERROR(1-('Annual Financial Report'!J17/'Annual Financial Report'!D17),"")</f>
        <v/>
      </c>
      <c r="C6" s="9"/>
      <c r="D6" s="9"/>
      <c r="E6" s="9"/>
      <c r="F6" s="9"/>
      <c r="G6" s="9"/>
    </row>
    <row r="7" spans="1:7" ht="16" customHeight="1" thickBot="1" x14ac:dyDescent="0.4">
      <c r="A7" s="9"/>
      <c r="B7" s="9"/>
      <c r="C7" s="9"/>
      <c r="D7" s="9"/>
      <c r="E7" s="9"/>
      <c r="F7" s="9"/>
      <c r="G7" s="9"/>
    </row>
    <row r="8" spans="1:7" ht="16" customHeight="1" x14ac:dyDescent="0.35">
      <c r="A8" s="327" t="s">
        <v>440</v>
      </c>
      <c r="B8" s="331" t="s">
        <v>378</v>
      </c>
      <c r="C8" s="332" t="s">
        <v>386</v>
      </c>
      <c r="D8" s="333" t="s">
        <v>112</v>
      </c>
      <c r="E8" s="9"/>
      <c r="F8" s="9"/>
      <c r="G8" s="9"/>
    </row>
    <row r="9" spans="1:7" ht="16" customHeight="1" x14ac:dyDescent="0.35">
      <c r="A9" s="328" t="s">
        <v>46</v>
      </c>
      <c r="B9" s="308" t="str">
        <f>IFERROR(ABS('Annual Financial Report'!G10/'Annual Financial Report'!F10),"")</f>
        <v/>
      </c>
      <c r="C9" s="308" t="str">
        <f>IFERROR(ABS('Annual Financial Report'!G22/'Annual Financial Report'!F22),"")</f>
        <v/>
      </c>
      <c r="D9" s="321" t="str">
        <f>IFERROR(ABS('Annual Financial Report'!F34/'Annual Financial Report'!E34),"")</f>
        <v/>
      </c>
      <c r="E9" s="9"/>
      <c r="F9" s="9"/>
      <c r="G9" s="9"/>
    </row>
    <row r="10" spans="1:7" ht="16" customHeight="1" x14ac:dyDescent="0.35">
      <c r="A10" s="328" t="s">
        <v>47</v>
      </c>
      <c r="B10" s="308" t="str">
        <f>IFERROR(ABS('Annual Financial Report'!G11/'Annual Financial Report'!F11),"")</f>
        <v/>
      </c>
      <c r="C10" s="308" t="str">
        <f>IFERROR(ABS('Annual Financial Report'!G23/'Annual Financial Report'!F23),"")</f>
        <v/>
      </c>
      <c r="D10" s="321" t="str">
        <f>IFERROR(ABS('Annual Financial Report'!F35/'Annual Financial Report'!E35),"")</f>
        <v/>
      </c>
      <c r="E10" s="9"/>
      <c r="F10" s="9"/>
      <c r="G10" s="9"/>
    </row>
    <row r="11" spans="1:7" ht="16" customHeight="1" x14ac:dyDescent="0.35">
      <c r="A11" s="328" t="s">
        <v>54</v>
      </c>
      <c r="B11" s="308" t="str">
        <f>IFERROR(ABS('Annual Financial Report'!G12/'Annual Financial Report'!F12),"")</f>
        <v/>
      </c>
      <c r="C11" s="308" t="str">
        <f>IFERROR(ABS('Annual Financial Report'!G24/'Annual Financial Report'!F24),"")</f>
        <v/>
      </c>
      <c r="D11" s="321" t="str">
        <f>IFERROR(ABS('Annual Financial Report'!F36/'Annual Financial Report'!E36),"")</f>
        <v/>
      </c>
      <c r="E11" s="9"/>
      <c r="F11" s="9"/>
      <c r="G11" s="9"/>
    </row>
    <row r="12" spans="1:7" ht="16" customHeight="1" x14ac:dyDescent="0.35">
      <c r="A12" s="328" t="s">
        <v>31</v>
      </c>
      <c r="B12" s="308" t="str">
        <f>IFERROR(ABS('Annual Financial Report'!G13/'Annual Financial Report'!F13),"")</f>
        <v/>
      </c>
      <c r="C12" s="308" t="str">
        <f>IFERROR(ABS('Annual Financial Report'!G25/'Annual Financial Report'!F25),"")</f>
        <v/>
      </c>
      <c r="D12" s="321" t="str">
        <f>IFERROR(ABS('Annual Financial Report'!F37/'Annual Financial Report'!E37),"")</f>
        <v/>
      </c>
      <c r="E12" s="9"/>
      <c r="F12" s="9"/>
      <c r="G12" s="9"/>
    </row>
    <row r="13" spans="1:7" ht="16" customHeight="1" x14ac:dyDescent="0.35">
      <c r="A13" s="328" t="s">
        <v>415</v>
      </c>
      <c r="B13" s="308" t="str">
        <f>IFERROR(ABS('Annual Financial Report'!G14/'Annual Financial Report'!F14),"")</f>
        <v/>
      </c>
      <c r="C13" s="308" t="str">
        <f>IFERROR(ABS('Annual Financial Report'!G26/'Annual Financial Report'!F26),"")</f>
        <v/>
      </c>
      <c r="D13" s="321" t="str">
        <f>IFERROR(ABS('Annual Financial Report'!F38/'Annual Financial Report'!E38),"")</f>
        <v/>
      </c>
      <c r="E13" s="9"/>
      <c r="F13" s="9"/>
      <c r="G13" s="9"/>
    </row>
    <row r="14" spans="1:7" ht="16" customHeight="1" x14ac:dyDescent="0.35">
      <c r="A14" s="329" t="s">
        <v>587</v>
      </c>
      <c r="B14" s="308" t="str">
        <f>IFERROR(ABS('Annual Financial Report'!G15/'Annual Financial Report'!F15),"")</f>
        <v/>
      </c>
      <c r="C14" s="308" t="str">
        <f>IFERROR(ABS('Annual Financial Report'!G27/'Annual Financial Report'!F27),"")</f>
        <v/>
      </c>
      <c r="D14" s="321" t="str">
        <f>IFERROR(ABS('Annual Financial Report'!F39/'Annual Financial Report'!E39),"")</f>
        <v/>
      </c>
      <c r="E14" s="9"/>
      <c r="F14" s="9"/>
      <c r="G14" s="9"/>
    </row>
    <row r="15" spans="1:7" ht="16" customHeight="1" thickBot="1" x14ac:dyDescent="0.4">
      <c r="A15" s="330" t="s">
        <v>32</v>
      </c>
      <c r="B15" s="322" t="str">
        <f>IFERROR(ABS('Annual Financial Report'!G16/'Annual Financial Report'!F16),"")</f>
        <v/>
      </c>
      <c r="C15" s="322" t="str">
        <f>IFERROR(ABS('Annual Financial Report'!G28/'Annual Financial Report'!F28),"")</f>
        <v/>
      </c>
      <c r="D15" s="323" t="str">
        <f>IFERROR(ABS('Annual Financial Report'!F40/'Annual Financial Report'!E40),"")</f>
        <v/>
      </c>
      <c r="E15" s="9"/>
      <c r="F15" s="9"/>
      <c r="G15" s="9"/>
    </row>
    <row r="16" spans="1:7" ht="16" customHeight="1" thickBot="1" x14ac:dyDescent="0.4">
      <c r="A16" s="9"/>
      <c r="B16" s="309"/>
      <c r="C16" s="309"/>
      <c r="D16" s="309"/>
      <c r="E16" s="9"/>
      <c r="F16" s="9"/>
      <c r="G16" s="9"/>
    </row>
    <row r="17" spans="1:8" ht="16" customHeight="1" x14ac:dyDescent="0.35">
      <c r="A17" s="458" t="s">
        <v>497</v>
      </c>
      <c r="B17" s="334" t="s">
        <v>378</v>
      </c>
      <c r="C17" s="335" t="s">
        <v>386</v>
      </c>
      <c r="D17" s="336" t="s">
        <v>112</v>
      </c>
      <c r="E17" s="9"/>
      <c r="F17" s="9"/>
      <c r="G17" s="9"/>
    </row>
    <row r="18" spans="1:8" ht="16" customHeight="1" thickBot="1" x14ac:dyDescent="0.4">
      <c r="A18" s="459"/>
      <c r="B18" s="322" t="str">
        <f>IFERROR(ABS('Annual Financial Report'!G17/'Annual Financial Report'!C17),"")</f>
        <v/>
      </c>
      <c r="C18" s="322" t="str">
        <f>IFERROR(ABS('Annual Financial Report'!G29/'Annual Financial Report'!C29),"")</f>
        <v/>
      </c>
      <c r="D18" s="323" t="str">
        <f>IFERROR(ABS('Annual Financial Report'!F41/'Annual Financial Report'!C41),"")</f>
        <v/>
      </c>
      <c r="E18" s="9"/>
      <c r="F18" s="9"/>
      <c r="G18" s="9"/>
    </row>
    <row r="19" spans="1:8" ht="16" customHeight="1" thickBot="1" x14ac:dyDescent="0.4">
      <c r="A19" s="9"/>
      <c r="B19" s="309"/>
      <c r="C19" s="309"/>
      <c r="D19" s="309"/>
      <c r="E19" s="9"/>
      <c r="F19" s="9"/>
      <c r="G19" s="9"/>
    </row>
    <row r="20" spans="1:8" ht="16" customHeight="1" x14ac:dyDescent="0.35">
      <c r="A20" s="458" t="s">
        <v>443</v>
      </c>
      <c r="B20" s="337" t="s">
        <v>445</v>
      </c>
      <c r="C20" s="338" t="s">
        <v>446</v>
      </c>
      <c r="D20" s="9"/>
      <c r="E20" s="9"/>
      <c r="F20" s="9"/>
      <c r="G20" s="9"/>
    </row>
    <row r="21" spans="1:8" ht="16" customHeight="1" thickBot="1" x14ac:dyDescent="0.4">
      <c r="A21" s="459"/>
      <c r="B21" s="324">
        <f>'Annual Financial Report'!G41</f>
        <v>0</v>
      </c>
      <c r="C21" s="325" t="str">
        <f>IFERROR((B21/'Annual Financial Report'!D41)*1000,"")</f>
        <v/>
      </c>
      <c r="D21" s="9"/>
      <c r="E21" s="9"/>
      <c r="F21" s="9"/>
      <c r="G21" s="9"/>
    </row>
    <row r="22" spans="1:8" ht="16" customHeight="1" thickBot="1" x14ac:dyDescent="0.4">
      <c r="A22" s="204"/>
      <c r="B22" s="9"/>
      <c r="C22" s="9"/>
      <c r="D22" s="9"/>
      <c r="E22" s="9"/>
      <c r="F22" s="9"/>
      <c r="G22" s="9"/>
    </row>
    <row r="23" spans="1:8" ht="16" customHeight="1" x14ac:dyDescent="0.35">
      <c r="A23" s="458" t="s">
        <v>444</v>
      </c>
      <c r="B23" s="337" t="s">
        <v>447</v>
      </c>
      <c r="C23" s="338" t="s">
        <v>446</v>
      </c>
      <c r="D23" s="9"/>
      <c r="E23" s="9"/>
      <c r="F23" s="9"/>
      <c r="G23" s="9"/>
    </row>
    <row r="24" spans="1:8" ht="16" customHeight="1" thickBot="1" x14ac:dyDescent="0.4">
      <c r="A24" s="459"/>
      <c r="B24" s="324">
        <f>'Annual Financial Report'!H41</f>
        <v>0</v>
      </c>
      <c r="C24" s="325" t="str">
        <f>IFERROR((B24/'Annual Financial Report'!D41)*1000,"")</f>
        <v/>
      </c>
      <c r="D24" s="9"/>
      <c r="E24" s="9"/>
      <c r="F24" s="9"/>
      <c r="G24" s="9"/>
    </row>
    <row r="25" spans="1:8" ht="16" customHeight="1" thickBot="1" x14ac:dyDescent="0.4">
      <c r="A25" s="9"/>
      <c r="B25" s="9"/>
      <c r="C25" s="9"/>
      <c r="D25" s="9"/>
      <c r="E25" s="9"/>
      <c r="F25" s="9"/>
      <c r="G25" s="9"/>
    </row>
    <row r="26" spans="1:8" ht="16" customHeight="1" thickBot="1" x14ac:dyDescent="0.4">
      <c r="A26" s="326" t="s">
        <v>442</v>
      </c>
      <c r="B26" s="340" t="str">
        <f>IFERROR('Annual Financial Report'!C17/('Annual Financial Report'!C17+'Annual Financial Report'!E9),"")</f>
        <v/>
      </c>
      <c r="C26" s="9"/>
      <c r="D26" s="9"/>
      <c r="E26" s="9"/>
      <c r="F26" s="9"/>
      <c r="G26" s="9"/>
    </row>
    <row r="27" spans="1:8" ht="15.5" x14ac:dyDescent="0.35">
      <c r="A27" s="9"/>
      <c r="B27" s="9"/>
      <c r="C27" s="9"/>
      <c r="D27" s="9"/>
      <c r="E27" s="9"/>
      <c r="F27" s="9"/>
      <c r="G27" s="9"/>
    </row>
    <row r="28" spans="1:8" ht="49.5" customHeight="1" thickBot="1" x14ac:dyDescent="0.4">
      <c r="A28" s="9"/>
      <c r="B28" s="311"/>
      <c r="C28" s="311"/>
      <c r="D28" s="311"/>
      <c r="F28" s="311"/>
      <c r="G28" s="311"/>
      <c r="H28" s="311"/>
    </row>
    <row r="29" spans="1:8" ht="57" customHeight="1" x14ac:dyDescent="0.25">
      <c r="A29" s="460" t="s">
        <v>482</v>
      </c>
      <c r="B29" s="461"/>
      <c r="C29" s="462"/>
      <c r="D29" s="310"/>
      <c r="F29" s="310"/>
      <c r="G29" s="310"/>
      <c r="H29" s="310"/>
    </row>
    <row r="30" spans="1:8" ht="15.5" x14ac:dyDescent="0.25">
      <c r="A30" s="452"/>
      <c r="B30" s="453"/>
      <c r="C30" s="454"/>
      <c r="D30" s="310"/>
      <c r="E30" s="310"/>
      <c r="F30" s="310"/>
      <c r="G30" s="310"/>
      <c r="H30" s="310"/>
    </row>
    <row r="31" spans="1:8" ht="15.5" x14ac:dyDescent="0.25">
      <c r="A31" s="452"/>
      <c r="B31" s="453"/>
      <c r="C31" s="454"/>
      <c r="D31" s="310"/>
      <c r="E31" s="310"/>
      <c r="F31" s="310"/>
      <c r="G31" s="310"/>
      <c r="H31" s="310"/>
    </row>
    <row r="32" spans="1:8" ht="15.5" x14ac:dyDescent="0.25">
      <c r="A32" s="452"/>
      <c r="B32" s="453"/>
      <c r="C32" s="454"/>
      <c r="D32" s="310"/>
      <c r="E32" s="310"/>
      <c r="F32" s="310"/>
      <c r="G32" s="310"/>
      <c r="H32" s="310"/>
    </row>
    <row r="33" spans="1:8" ht="12.5" customHeight="1" x14ac:dyDescent="0.25">
      <c r="A33" s="452"/>
      <c r="B33" s="453"/>
      <c r="C33" s="454"/>
      <c r="D33" s="310"/>
      <c r="E33" s="310"/>
      <c r="F33" s="310"/>
      <c r="G33" s="310"/>
      <c r="H33" s="310"/>
    </row>
    <row r="34" spans="1:8" ht="12.5" customHeight="1" x14ac:dyDescent="0.25">
      <c r="A34" s="452"/>
      <c r="B34" s="453"/>
      <c r="C34" s="454"/>
      <c r="D34" s="310"/>
      <c r="E34" s="310"/>
      <c r="F34" s="310"/>
      <c r="G34" s="310"/>
      <c r="H34" s="310"/>
    </row>
    <row r="35" spans="1:8" ht="12.5" customHeight="1" x14ac:dyDescent="0.25">
      <c r="A35" s="452"/>
      <c r="B35" s="453"/>
      <c r="C35" s="454"/>
      <c r="D35" s="310"/>
      <c r="E35" s="310"/>
      <c r="F35" s="310"/>
      <c r="G35" s="310"/>
      <c r="H35" s="310"/>
    </row>
    <row r="36" spans="1:8" ht="12.5" customHeight="1" thickBot="1" x14ac:dyDescent="0.3">
      <c r="A36" s="455"/>
      <c r="B36" s="456"/>
      <c r="C36" s="457"/>
      <c r="D36" s="310"/>
      <c r="E36" s="310"/>
      <c r="F36" s="310"/>
      <c r="G36" s="310"/>
      <c r="H36" s="310"/>
    </row>
    <row r="37" spans="1:8" ht="15.5" x14ac:dyDescent="0.25">
      <c r="B37" s="310"/>
      <c r="C37" s="310"/>
      <c r="D37" s="310"/>
      <c r="E37" s="310"/>
      <c r="F37" s="310"/>
      <c r="G37" s="310"/>
      <c r="H37" s="310"/>
    </row>
  </sheetData>
  <sheetProtection algorithmName="SHA-512" hashValue="4umRZHFgxzm3LTlh991xfi0SLx9utd8hbLXU8R+9tTHItcCwzyLNGeCBVt4VGtTgU6PqroX84gY+LFPuCQWJ/A==" saltValue="98qIm/X/g42uWF3tifdz+A==" spinCount="100000" sheet="1" selectLockedCells="1"/>
  <mergeCells count="6">
    <mergeCell ref="A30:C36"/>
    <mergeCell ref="A23:A24"/>
    <mergeCell ref="A20:A21"/>
    <mergeCell ref="A17:A18"/>
    <mergeCell ref="A3:A4"/>
    <mergeCell ref="A29:C29"/>
  </mergeCells>
  <phoneticPr fontId="8" type="noConversion"/>
  <dataValidations count="1">
    <dataValidation type="textLength" operator="lessThanOrEqual" allowBlank="1" showInputMessage="1" showErrorMessage="1" sqref="D29 A30 F29:H29 D30:H37 B37:C37" xr:uid="{BFF034A0-2784-42AC-903F-79F4CDE6D7AB}">
      <formula1>500</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Collection Activities</vt:lpstr>
      <vt:lpstr>ContactData</vt:lpstr>
      <vt:lpstr>Program</vt:lpstr>
      <vt:lpstr>ProgramData</vt:lpstr>
      <vt:lpstr>Performance</vt:lpstr>
      <vt:lpstr>PerformanceData</vt:lpstr>
      <vt:lpstr>Annual Financial Report</vt:lpstr>
      <vt:lpstr>AFRData</vt:lpstr>
      <vt:lpstr>Performance Metrics</vt:lpstr>
      <vt:lpstr>Transfer Worksheet</vt:lpstr>
      <vt:lpstr>Categories</vt:lpstr>
      <vt:lpstr>Quality Checklist </vt:lpstr>
      <vt:lpstr>Code</vt:lpstr>
      <vt:lpstr>Best Practices</vt:lpstr>
      <vt:lpstr>Categories!Print_Area</vt:lpstr>
      <vt:lpstr>'Collection Activities'!Print_Area</vt:lpstr>
      <vt:lpstr>Program!Print_Area</vt:lpstr>
      <vt:lpstr>'Quality Checklist '!Print_Area</vt:lpstr>
    </vt:vector>
  </TitlesOfParts>
  <Company>Superior Court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Lowrie, Don</dc:creator>
  <cp:lastModifiedBy>Lowrie, Don</cp:lastModifiedBy>
  <cp:lastPrinted>2025-05-22T23:44:02Z</cp:lastPrinted>
  <dcterms:created xsi:type="dcterms:W3CDTF">2004-04-01T16:44:32Z</dcterms:created>
  <dcterms:modified xsi:type="dcterms:W3CDTF">2025-06-09T15:41:29Z</dcterms:modified>
</cp:coreProperties>
</file>